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4-09-30-Konsolidiran otchet\"/>
    </mc:Choice>
  </mc:AlternateContent>
  <bookViews>
    <workbookView xWindow="-105" yWindow="-105" windowWidth="23250" windowHeight="12570"/>
  </bookViews>
  <sheets>
    <sheet name="заглавна страница" sheetId="1" r:id="rId1"/>
    <sheet name="баланс" sheetId="2" r:id="rId2"/>
    <sheet name="од" sheetId="3" r:id="rId3"/>
    <sheet name="опп" sheetId="6" r:id="rId4"/>
    <sheet name="ск" sheetId="5" r:id="rId5"/>
  </sheets>
  <externalReferences>
    <externalReference r:id="rId6"/>
    <externalReference r:id="rId7"/>
  </externalReferences>
  <definedNames>
    <definedName name="_JJ21">'[1]-'!$M$54</definedName>
    <definedName name="_JJ22">'[1]-'!$M$55</definedName>
    <definedName name="_JJ23">'[2]-'!$M$54</definedName>
    <definedName name="_JJ31">'[1]-'!$M$56</definedName>
    <definedName name="_JJ32">'[1]-'!$M$57</definedName>
    <definedName name="_JJ33">'[2]-'!$M$57</definedName>
    <definedName name="_JJ41">'[1]-'!$M$58</definedName>
    <definedName name="_JJ42">'[1]-'!$M$59</definedName>
    <definedName name="_JJ49">'[2]-'!$M$58</definedName>
    <definedName name="_JJ51">'[1]-'!$M$60</definedName>
    <definedName name="_JJ52">'[1]-'!$M$61</definedName>
    <definedName name="_JJ61">'[1]-'!$M$62</definedName>
    <definedName name="_JK21">'[1]-'!$N$54</definedName>
    <definedName name="_JK22">'[1]-'!$N$55</definedName>
    <definedName name="_JK25">'[2]-'!$N$54</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 name="_JL32">'[2]-'!$N$57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3" i="5" l="1"/>
  <c r="A95" i="5"/>
  <c r="O93" i="5"/>
  <c r="S93" i="5" s="1"/>
  <c r="O91" i="5"/>
  <c r="S91" i="5" s="1"/>
  <c r="O89" i="5"/>
  <c r="S89" i="5" s="1"/>
  <c r="O87" i="5"/>
  <c r="S87" i="5" s="1"/>
  <c r="O85" i="5"/>
  <c r="S85" i="5" s="1"/>
  <c r="O83" i="5"/>
  <c r="S83" i="5" s="1"/>
  <c r="O81" i="5"/>
  <c r="S81" i="5" s="1"/>
  <c r="O79" i="5"/>
  <c r="S79" i="5" s="1"/>
  <c r="O77" i="5"/>
  <c r="S77" i="5" s="1"/>
  <c r="O75" i="5"/>
  <c r="S75" i="5" s="1"/>
  <c r="S71" i="5"/>
  <c r="A1" i="5"/>
  <c r="A87" i="6"/>
  <c r="A86" i="6"/>
  <c r="G82" i="6"/>
  <c r="A82" i="6"/>
  <c r="A77" i="6"/>
  <c r="C71" i="6"/>
  <c r="B71" i="6"/>
  <c r="C49" i="6"/>
  <c r="B49" i="6"/>
  <c r="C26" i="6"/>
  <c r="B26" i="6"/>
  <c r="C4" i="6"/>
  <c r="B4" i="6"/>
  <c r="A1" i="6"/>
  <c r="C22" i="3"/>
  <c r="D22" i="3"/>
  <c r="C30" i="3"/>
  <c r="D30" i="3"/>
  <c r="C46" i="3"/>
  <c r="D46" i="3"/>
  <c r="A72" i="3"/>
  <c r="D72" i="3"/>
  <c r="A76" i="3"/>
  <c r="D8" i="3"/>
  <c r="D18" i="3" s="1"/>
  <c r="C8" i="3"/>
  <c r="D4" i="3"/>
  <c r="C4" i="3"/>
  <c r="A1" i="3"/>
  <c r="H114" i="2"/>
  <c r="I112" i="2"/>
  <c r="F112" i="2"/>
  <c r="D110" i="2"/>
  <c r="C110" i="2"/>
  <c r="D108" i="2"/>
  <c r="C108" i="2"/>
  <c r="D106" i="2"/>
  <c r="C106" i="2"/>
  <c r="I93" i="2"/>
  <c r="F93" i="2"/>
  <c r="D91" i="2"/>
  <c r="C91" i="2"/>
  <c r="D87" i="2"/>
  <c r="C87" i="2"/>
  <c r="D85" i="2"/>
  <c r="C85" i="2"/>
  <c r="D83" i="2"/>
  <c r="C83" i="2"/>
  <c r="F75" i="2"/>
  <c r="F79" i="2" s="1"/>
  <c r="F114" i="2" s="1"/>
  <c r="I71" i="2"/>
  <c r="F71" i="2"/>
  <c r="G67" i="2"/>
  <c r="D67" i="2"/>
  <c r="C67" i="2"/>
  <c r="G65" i="2"/>
  <c r="D65" i="2"/>
  <c r="C65" i="2"/>
  <c r="G63" i="2"/>
  <c r="D63" i="2"/>
  <c r="C63" i="2"/>
  <c r="I58" i="2"/>
  <c r="I75" i="2" s="1"/>
  <c r="I79" i="2" s="1"/>
  <c r="I114" i="2" s="1"/>
  <c r="F58" i="2"/>
  <c r="F53" i="2"/>
  <c r="I44" i="2"/>
  <c r="F44" i="2"/>
  <c r="D38" i="2"/>
  <c r="C38" i="2"/>
  <c r="D30" i="2"/>
  <c r="C30" i="2"/>
  <c r="I25" i="2"/>
  <c r="F25" i="2"/>
  <c r="F46" i="2" s="1"/>
  <c r="D23" i="2"/>
  <c r="C23" i="2"/>
  <c r="D21" i="2"/>
  <c r="C21" i="2"/>
  <c r="D19" i="2"/>
  <c r="C19" i="2"/>
  <c r="D17" i="2"/>
  <c r="C17" i="2"/>
  <c r="D15" i="2"/>
  <c r="C15" i="2"/>
  <c r="D11" i="2"/>
  <c r="C11" i="2"/>
  <c r="D9" i="2"/>
  <c r="C9" i="2" s="1"/>
  <c r="I4" i="2"/>
  <c r="I53" i="2" s="1"/>
  <c r="F4" i="2"/>
  <c r="A51" i="2"/>
  <c r="A1" i="2"/>
  <c r="A50" i="2" s="1"/>
  <c r="D38" i="3" l="1"/>
  <c r="D44" i="3" s="1"/>
  <c r="D50" i="3" s="1"/>
  <c r="D54" i="3" s="1"/>
  <c r="D55" i="3" s="1"/>
  <c r="I46" i="2"/>
  <c r="C73" i="6"/>
  <c r="C77" i="6" s="1"/>
  <c r="B73" i="6"/>
  <c r="B77" i="6" s="1"/>
  <c r="C38" i="3"/>
  <c r="C18" i="3"/>
  <c r="G58" i="2"/>
  <c r="G69" i="2" s="1"/>
  <c r="D13" i="2"/>
  <c r="C13" i="2" s="1"/>
  <c r="C44" i="3" l="1"/>
  <c r="C50" i="3" s="1"/>
  <c r="C54" i="3" s="1"/>
  <c r="C55" i="3" s="1"/>
  <c r="D32" i="2"/>
  <c r="C32" i="2" s="1"/>
  <c r="G71" i="2"/>
  <c r="D34" i="2"/>
  <c r="C34" i="2" l="1"/>
  <c r="D40" i="2"/>
  <c r="C40" i="2" l="1"/>
  <c r="D42" i="2"/>
  <c r="D71" i="2"/>
  <c r="C71" i="2" s="1"/>
  <c r="C42" i="2" l="1"/>
  <c r="D69" i="2"/>
  <c r="C69" i="2" s="1"/>
  <c r="D58" i="2"/>
  <c r="C58" i="2" l="1"/>
  <c r="D89" i="2"/>
  <c r="C89" i="2" l="1"/>
  <c r="D97" i="2"/>
  <c r="C97" i="2" l="1"/>
  <c r="D99" i="2"/>
  <c r="C99" i="2" l="1"/>
  <c r="D101" i="2"/>
  <c r="C101" i="2" l="1"/>
  <c r="D104" i="2"/>
  <c r="C104" i="2" s="1"/>
  <c r="A105" i="5" l="1"/>
  <c r="A104" i="5"/>
  <c r="S100" i="5"/>
  <c r="Q100" i="5"/>
  <c r="O100" i="5"/>
  <c r="M100" i="5"/>
  <c r="K100" i="5"/>
  <c r="I100" i="5"/>
  <c r="G100" i="5"/>
  <c r="E100" i="5"/>
  <c r="C100" i="5"/>
  <c r="S98" i="5"/>
  <c r="Q98" i="5"/>
  <c r="O98" i="5"/>
  <c r="M98" i="5"/>
  <c r="K98" i="5"/>
  <c r="I98" i="5"/>
  <c r="G98" i="5"/>
  <c r="E98" i="5"/>
  <c r="C98" i="5"/>
  <c r="O69" i="5"/>
  <c r="S69" i="5" s="1"/>
  <c r="O68" i="5"/>
  <c r="S68" i="5" s="1"/>
  <c r="O67" i="5"/>
  <c r="S67" i="5" s="1"/>
  <c r="O66" i="5"/>
  <c r="S66" i="5" s="1"/>
  <c r="O65" i="5"/>
  <c r="S65" i="5" s="1"/>
  <c r="O64" i="5"/>
  <c r="S64" i="5" s="1"/>
  <c r="O63" i="5"/>
  <c r="S63" i="5" s="1"/>
  <c r="O62" i="5"/>
  <c r="S62" i="5" s="1"/>
  <c r="O61" i="5"/>
  <c r="S61" i="5" s="1"/>
  <c r="O60" i="5"/>
  <c r="S60" i="5" s="1"/>
  <c r="Q59" i="5"/>
  <c r="M59" i="5"/>
  <c r="K59" i="5"/>
  <c r="K73" i="5" s="1"/>
  <c r="K57" i="5" s="1"/>
  <c r="I59" i="5"/>
  <c r="I73" i="5" s="1"/>
  <c r="I57" i="5" s="1"/>
  <c r="G59" i="5"/>
  <c r="G73" i="5" s="1"/>
  <c r="G57" i="5" s="1"/>
  <c r="E59" i="5"/>
  <c r="E73" i="5" s="1"/>
  <c r="E57" i="5" s="1"/>
  <c r="C59" i="5"/>
  <c r="C73" i="5" s="1"/>
  <c r="C57" i="5" s="1"/>
  <c r="A57" i="5"/>
  <c r="Q55" i="5"/>
  <c r="M55" i="5"/>
  <c r="K55" i="5"/>
  <c r="I55" i="5"/>
  <c r="G55" i="5"/>
  <c r="E55" i="5"/>
  <c r="C55" i="5"/>
  <c r="A55" i="5"/>
  <c r="S54" i="5"/>
  <c r="Q54" i="5"/>
  <c r="O54" i="5"/>
  <c r="M54" i="5"/>
  <c r="K54" i="5"/>
  <c r="I54" i="5"/>
  <c r="G54" i="5"/>
  <c r="E54" i="5"/>
  <c r="C54" i="5"/>
  <c r="A53" i="5"/>
  <c r="O51" i="5"/>
  <c r="S51" i="5" s="1"/>
  <c r="O49" i="5"/>
  <c r="S49" i="5" s="1"/>
  <c r="O47" i="5"/>
  <c r="S47" i="5" s="1"/>
  <c r="O45" i="5"/>
  <c r="S45" i="5" s="1"/>
  <c r="O43" i="5"/>
  <c r="S43" i="5" s="1"/>
  <c r="O41" i="5"/>
  <c r="S41" i="5" s="1"/>
  <c r="O39" i="5"/>
  <c r="S39" i="5" s="1"/>
  <c r="O37" i="5"/>
  <c r="S37" i="5" s="1"/>
  <c r="O35" i="5"/>
  <c r="S35" i="5" s="1"/>
  <c r="O33" i="5"/>
  <c r="S33" i="5" s="1"/>
  <c r="A31" i="5"/>
  <c r="S29" i="5"/>
  <c r="O27" i="5"/>
  <c r="S27" i="5" s="1"/>
  <c r="O25" i="5"/>
  <c r="S25" i="5" s="1"/>
  <c r="O23" i="5"/>
  <c r="S23" i="5" s="1"/>
  <c r="O22" i="5"/>
  <c r="S22" i="5" s="1"/>
  <c r="O21" i="5"/>
  <c r="S21" i="5" s="1"/>
  <c r="O20" i="5"/>
  <c r="S20" i="5" s="1"/>
  <c r="O19" i="5"/>
  <c r="S19" i="5" s="1"/>
  <c r="O18" i="5"/>
  <c r="S18" i="5" s="1"/>
  <c r="O17" i="5"/>
  <c r="S17" i="5" s="1"/>
  <c r="O16" i="5"/>
  <c r="Q15" i="5"/>
  <c r="Q31" i="5" s="1"/>
  <c r="Q13" i="5" s="1"/>
  <c r="M15" i="5"/>
  <c r="M31" i="5" s="1"/>
  <c r="M13" i="5" s="1"/>
  <c r="K15" i="5"/>
  <c r="K31" i="5" s="1"/>
  <c r="K13" i="5" s="1"/>
  <c r="I15" i="5"/>
  <c r="I31" i="5" s="1"/>
  <c r="I13" i="5" s="1"/>
  <c r="G15" i="5"/>
  <c r="G31" i="5" s="1"/>
  <c r="G13" i="5" s="1"/>
  <c r="E15" i="5"/>
  <c r="E31" i="5" s="1"/>
  <c r="E13" i="5" s="1"/>
  <c r="C15" i="5"/>
  <c r="C31" i="5" s="1"/>
  <c r="C13" i="5" s="1"/>
  <c r="A13" i="5"/>
  <c r="S12" i="5"/>
  <c r="Q12" i="5"/>
  <c r="O12" i="5"/>
  <c r="M12" i="5"/>
  <c r="K12" i="5"/>
  <c r="I12" i="5"/>
  <c r="G12" i="5"/>
  <c r="E12" i="5"/>
  <c r="C12" i="5"/>
  <c r="Q11" i="5"/>
  <c r="M11" i="5"/>
  <c r="K11" i="5"/>
  <c r="K53" i="5" s="1"/>
  <c r="I11" i="5"/>
  <c r="G11" i="5"/>
  <c r="E11" i="5"/>
  <c r="C11" i="5"/>
  <c r="A11" i="5"/>
  <c r="O9" i="5"/>
  <c r="S9" i="5" s="1"/>
  <c r="O6" i="5"/>
  <c r="A6" i="5"/>
  <c r="A77" i="3"/>
  <c r="A124" i="2"/>
  <c r="A123" i="2"/>
  <c r="Q73" i="5" l="1"/>
  <c r="Q57" i="5" s="1"/>
  <c r="M73" i="5"/>
  <c r="M57" i="5" s="1"/>
  <c r="O15" i="5"/>
  <c r="O31" i="5" s="1"/>
  <c r="O13" i="5" s="1"/>
  <c r="A98" i="5"/>
  <c r="O55" i="5"/>
  <c r="S55" i="5" s="1"/>
  <c r="A100" i="5"/>
  <c r="A12" i="5"/>
  <c r="Q53" i="5"/>
  <c r="K95" i="5"/>
  <c r="S59" i="5"/>
  <c r="O59" i="5"/>
  <c r="A54" i="5"/>
  <c r="I53" i="5"/>
  <c r="I95" i="5" s="1"/>
  <c r="M53" i="5"/>
  <c r="S16" i="5"/>
  <c r="S15" i="5" s="1"/>
  <c r="S31" i="5" s="1"/>
  <c r="S13" i="5" s="1"/>
  <c r="E53" i="5"/>
  <c r="E95" i="5" s="1"/>
  <c r="G53" i="5"/>
  <c r="G95" i="5" s="1"/>
  <c r="O11" i="5"/>
  <c r="S11" i="5"/>
  <c r="C53" i="5"/>
  <c r="C95" i="5" s="1"/>
  <c r="S6" i="5"/>
  <c r="I119" i="2"/>
  <c r="M95" i="5" l="1"/>
  <c r="Q95" i="5"/>
  <c r="S73" i="5"/>
  <c r="S57" i="5" s="1"/>
  <c r="S95" i="5" s="1"/>
  <c r="O53" i="5"/>
  <c r="O57" i="5"/>
  <c r="O95" i="5" s="1"/>
  <c r="O73" i="5"/>
  <c r="S53" i="5"/>
  <c r="I117" i="2"/>
  <c r="A117" i="2"/>
  <c r="A119" i="2"/>
  <c r="F119" i="2"/>
  <c r="F117" i="2"/>
</calcChain>
</file>

<file path=xl/comments1.xml><?xml version="1.0" encoding="utf-8"?>
<comments xmlns="http://schemas.openxmlformats.org/spreadsheetml/2006/main">
  <authors>
    <author>Kalin</author>
  </authors>
  <commentList>
    <comment ref="A1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19"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7"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<sst xmlns="http://schemas.openxmlformats.org/spreadsheetml/2006/main" count="286" uniqueCount="203">
  <si>
    <t>ТК-ИМОТИ АД</t>
  </si>
  <si>
    <t>Представляващи:</t>
  </si>
  <si>
    <t>Съставител:</t>
  </si>
  <si>
    <t>Борислава Юриева Фивейска</t>
  </si>
  <si>
    <t>Мила Валентинова Павлова</t>
  </si>
  <si>
    <t xml:space="preserve">            Марин Иванов Стоев </t>
  </si>
  <si>
    <t>МЕЖДИНЕН КОНСОЛИДИРАН ФИНАНСОВ ОТЧЕТ</t>
  </si>
  <si>
    <t>Приложение</t>
  </si>
  <si>
    <t>АКТИВ</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</si>
  <si>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</si>
  <si>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</si>
  <si>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</si>
  <si>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</si>
  <si>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</si>
  <si>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</si>
  <si>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</si>
  <si>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</si>
  <si>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</si>
  <si>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</si>
  <si>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</si>
  <si>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</si>
  <si>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</si>
  <si>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</si>
  <si>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</si>
  <si>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</si>
  <si>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</si>
  <si>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</si>
  <si>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</si>
  <si>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</si>
  <si>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</si>
  <si>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 И ПАСИВ</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</si>
  <si>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</si>
  <si>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</si>
  <si>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</si>
  <si>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</si>
  <si>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</si>
  <si>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</si>
  <si>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</si>
  <si>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</si>
  <si>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</si>
  <si>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</si>
  <si>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</si>
  <si>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</si>
  <si>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</si>
  <si>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</si>
  <si>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</si>
  <si>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</si>
  <si>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</si>
  <si>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</si>
  <si>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</si>
  <si>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</si>
  <si>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</si>
  <si>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</si>
  <si>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</si>
  <si>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</si>
  <si>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</si>
  <si>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</si>
  <si>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</si>
  <si>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</si>
  <si>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</si>
  <si>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</si>
  <si>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</si>
  <si>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</si>
  <si>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</si>
  <si>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</si>
  <si>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</si>
  <si>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</si>
  <si>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</si>
  <si>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</si>
  <si>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</si>
  <si>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</si>
  <si>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</si>
  <si>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</si>
  <si>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</si>
  <si>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</si>
  <si>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</si>
  <si>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</si>
  <si>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</si>
  <si>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</si>
  <si>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</si>
  <si>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</si>
  <si>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</si>
  <si>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</si>
  <si>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</si>
  <si>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</si>
  <si>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</si>
  <si>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</si>
  <si>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</si>
  <si>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</si>
  <si>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</si>
  <si>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</si>
  <si>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</si>
  <si>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</si>
  <si>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</si>
  <si>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</si>
  <si>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</si>
  <si>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</si>
  <si>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</si>
  <si>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</si>
  <si>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</si>
  <si>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</si>
  <si>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</si>
  <si>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</si>
  <si>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</si>
  <si>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</si>
  <si>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</si>
  <si>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</si>
  <si>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</si>
  <si>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</si>
  <si>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</si>
  <si>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</si>
  <si>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</si>
  <si>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</si>
  <si>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</si>
  <si>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</si>
  <si>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</si>
  <si>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</si>
  <si>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</si>
  <si>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</si>
  <si>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</si>
  <si>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</si>
  <si>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</si>
  <si>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</si>
  <si>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</si>
  <si>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</si>
  <si>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</si>
  <si>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</si>
  <si>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</si>
  <si>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</si>
  <si>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</si>
  <si>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</si>
  <si>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</si>
  <si>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</si>
  <si>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</si>
  <si>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</si>
  <si>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</si>
  <si>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</si>
  <si>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</si>
  <si>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</si>
  <si>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</si>
  <si>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</si>
  <si>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</si>
  <si>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</si>
  <si>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</si>
  <si>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</si>
  <si>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</si>
  <si>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</si>
  <si>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</si>
  <si>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</si>
  <si>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</si>
  <si>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</si>
  <si>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</si>
  <si>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</si>
  <si>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</si>
  <si>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</si>
  <si>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</si>
  <si>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</si>
  <si>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</si>
  <si>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</si>
  <si>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</si>
  <si>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</si>
  <si>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</si>
  <si>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</si>
  <si>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</si>
  <si>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</si>
  <si>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</si>
  <si>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</si>
  <si>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</si>
  <si>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</si>
  <si>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</si>
  <si>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</si>
  <si>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</si>
  <si>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</si>
  <si>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</si>
  <si>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</si>
  <si>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</si>
  <si>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</si>
  <si>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</si>
  <si>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 xml:space="preserve">          Марин Иванов Стоев </t>
  </si>
  <si>
    <t xml:space="preserve">Марин Иванов Стоев </t>
  </si>
  <si>
    <t>За периода от 01.01.2024 г. до 30.09.2024 г.</t>
  </si>
  <si>
    <t>Дата на съставяне: 27 ноември  2024 година</t>
  </si>
  <si>
    <t>Дата на съставяне: 27 ноември 2024 година</t>
  </si>
  <si>
    <t>София, 27 ноември 2024 г.</t>
  </si>
  <si>
    <t>Приложенията от страница 7 до страница 31 са неразделна част от финансовия отчет.</t>
  </si>
  <si>
    <t>Междинен консолидиран отчет за финансовото състояние към 30.09.2024 година</t>
  </si>
  <si>
    <t>Междинен консолидиран отчет за доходите към 30.09.2024 година</t>
  </si>
  <si>
    <t>Междинен консолидиран отчет за паричните потоци към 30.09.2024 година</t>
  </si>
  <si>
    <t>Междинен консолидиран отчет за промените в собствения капитал към 30.09.2024 година</t>
  </si>
  <si>
    <t>Раздели и балансови пера</t>
  </si>
  <si>
    <t>Наименование на приходите и разходите</t>
  </si>
  <si>
    <t>Наименование на паричните потоци</t>
  </si>
  <si>
    <t>ПОКАЗАТЕЛИ</t>
  </si>
  <si>
    <t>2.1.1.</t>
  </si>
  <si>
    <t/>
  </si>
  <si>
    <t>2.1.2.</t>
  </si>
  <si>
    <t>2.2.1.</t>
  </si>
  <si>
    <t>2.2.2.</t>
  </si>
  <si>
    <t>2.2.3.</t>
  </si>
  <si>
    <t>2.2.4.</t>
  </si>
  <si>
    <t>2.2.5.</t>
  </si>
  <si>
    <t>2.2.6.</t>
  </si>
  <si>
    <t>2.2.7.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</si>
</sst>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dd\.mm\.yyyy\ &quot;г.&quot;;@"/>
    <numFmt numFmtId="166" formatCode="_(* #,##0_);_(* \(#,##0\);_(* &quot;-&quot;??_);_(@_)"/>
    <numFmt numFmtId="167" formatCode="_(* #,##0_);_(* \(#,##0\);_(* &quot;-&quot;_);_(@_)"/>
    <numFmt numFmtId="168" formatCode="_(* #,##0.00_);_(* \(#,##0.00\);_(* &quot;-&quot;_);_(@_)"/>
  </numFmts>
  <fonts count="42">
    <font>
      <sz val="11"/>
      <color theme="1"/>
      <name val="Calibri"/>
      <family val="2"/>
      <scheme val="minor"/>
    </font>
    <font>
      <sz val="11"/>
      <color theme="1"/>
      <name val="Calibri"/>
      <family val="2"/>
      <scheme val="minor"/>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2"/>
      <name val="Garamond"/>
      <family val="1"/>
      <charset val="204"/>
    </font>
    <font>
      <sz val="10"/>
      <color rgb="FF0000FF"/>
      <name val="Garamond"/>
      <family val="1"/>
      <charset val="204"/>
    </font>
    <font>
      <b/>
      <i/>
      <sz val="10"/>
      <name val="Garamond"/>
      <family val="1"/>
      <charset val="204"/>
    </font>
    <font>
      <sz val="11"/>
      <color indexed="8"/>
      <name val="Garamond"/>
      <family val="1"/>
      <charset val="204"/>
    </font>
    <font>
      <sz val="11"/>
      <color rgb="FFFF000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b/>
      <sz val="10"/>
      <color indexed="8"/>
      <name val="Garamond"/>
      <family val="1"/>
      <charset val="204"/>
    </font>
    <font>
      <sz val="16"/>
      <name val="Times New Roman"/>
      <family val="1"/>
      <charset val="204"/>
    </font>
    <font>
      <i/>
      <sz val="10"/>
      <name val="Garamond"/>
      <family val="1"/>
      <charset val="204"/>
    </font>
  </fonts>
  <fills count="6">
    <fill>
      <patternFill patternType="none"/>
    </fill>
    <fill>
      <patternFill patternType="gray125"/>
    </fill>
    <fill>
      <patternFill patternType="solid">
        <fgColor rgb="FFFFFFFF"/>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4" fillId="0" borderId="0"/>
    <xf numFmtId="0" fontId="21" fillId="0" borderId="0"/>
    <xf numFmtId="0" fontId="26" fillId="0" borderId="0"/>
    <xf numFmtId="0" fontId="21" fillId="0" borderId="0"/>
    <xf numFmtId="0" fontId="26" fillId="0" borderId="0"/>
  </cellStyleXfs>
  <cellXfs count="245">
    <xf numFmtId="0" fontId="0" fillId="0" borderId="0" xfId="0"/>
    <xf numFmtId="0" fontId="2" fillId="2" borderId="0" xfId="0" applyFont="1" applyFill="1" applyAlignment="1">
      <alignment vertical="center"/>
    </xf>
    <xf numFmtId="0" fontId="0" fillId="0" borderId="0" xfId="0" applyAlignment="1">
      <alignment vertical="center" wrapText="1"/>
    </xf>
    <xf numFmtId="166" fontId="17" fillId="4" borderId="0" xfId="2" applyNumberFormat="1" applyFont="1" applyFill="1" applyAlignment="1" applyProtection="1">
      <alignment vertical="center"/>
      <protection hidden="1"/>
    </xf>
    <xf numFmtId="0" fontId="23" fillId="4" borderId="0" xfId="0" applyFont="1" applyFill="1" applyAlignment="1">
      <alignment horizontal="right" vertical="center"/>
    </xf>
    <xf numFmtId="0" fontId="24" fillId="4" borderId="0" xfId="0" applyFont="1" applyFill="1"/>
    <xf numFmtId="3" fontId="23" fillId="4" borderId="0" xfId="0" applyNumberFormat="1" applyFont="1" applyFill="1"/>
    <xf numFmtId="0" fontId="25" fillId="4" borderId="0" xfId="3" applyFont="1" applyFill="1" applyAlignment="1">
      <alignment vertical="center"/>
    </xf>
    <xf numFmtId="0" fontId="22" fillId="4" borderId="0" xfId="0" applyFont="1" applyFill="1"/>
    <xf numFmtId="0" fontId="9" fillId="4" borderId="0" xfId="0" applyFont="1" applyFill="1" applyAlignment="1">
      <alignment horizontal="center" wrapText="1"/>
    </xf>
    <xf numFmtId="0" fontId="9" fillId="4" borderId="0" xfId="0" applyFont="1" applyFill="1" applyAlignment="1">
      <alignment horizontal="center"/>
    </xf>
    <xf numFmtId="0" fontId="9" fillId="4" borderId="0" xfId="0" applyFont="1" applyFill="1"/>
    <xf numFmtId="0" fontId="8" fillId="4" borderId="0" xfId="0" applyFont="1" applyFill="1"/>
    <xf numFmtId="0" fontId="8" fillId="4" borderId="0" xfId="3" applyFont="1" applyFill="1" applyAlignment="1">
      <alignment vertical="center"/>
    </xf>
    <xf numFmtId="0" fontId="18" fillId="4" borderId="0" xfId="0" applyFont="1" applyFill="1"/>
    <xf numFmtId="0" fontId="8" fillId="4" borderId="0" xfId="4" applyFont="1" applyFill="1" applyAlignment="1">
      <alignment horizontal="right"/>
    </xf>
    <xf numFmtId="0" fontId="8" fillId="4" borderId="0" xfId="4" applyFont="1" applyFill="1"/>
    <xf numFmtId="167" fontId="23" fillId="4" borderId="0" xfId="0" applyNumberFormat="1" applyFont="1" applyFill="1" applyAlignment="1">
      <alignment horizontal="right"/>
    </xf>
    <xf numFmtId="0" fontId="28" fillId="4" borderId="0" xfId="0" applyFont="1" applyFill="1"/>
    <xf numFmtId="0" fontId="29" fillId="4" borderId="0" xfId="0" applyFont="1" applyFill="1"/>
    <xf numFmtId="0" fontId="18" fillId="4" borderId="0" xfId="0" applyFont="1" applyFill="1" applyAlignment="1">
      <alignment horizontal="center"/>
    </xf>
    <xf numFmtId="167" fontId="18" fillId="4" borderId="0" xfId="0" applyNumberFormat="1" applyFont="1" applyFill="1" applyAlignment="1">
      <alignment horizontal="right"/>
    </xf>
    <xf numFmtId="0" fontId="9" fillId="0" borderId="0" xfId="5" quotePrefix="1" applyFont="1" applyAlignment="1">
      <alignment horizontal="left" vertical="center"/>
    </xf>
    <xf numFmtId="167" fontId="25" fillId="0" borderId="0" xfId="6" applyNumberFormat="1" applyFont="1" applyAlignment="1">
      <alignment horizontal="right" vertical="center" wrapText="1"/>
    </xf>
    <xf numFmtId="0" fontId="25" fillId="0" borderId="0" xfId="4" applyFont="1" applyAlignment="1">
      <alignment vertical="top" wrapText="1"/>
    </xf>
    <xf numFmtId="167" fontId="9" fillId="0" borderId="0" xfId="4" applyNumberFormat="1" applyFont="1" applyAlignment="1">
      <alignment horizontal="right"/>
    </xf>
    <xf numFmtId="0" fontId="30" fillId="0" borderId="0" xfId="4" applyFont="1" applyAlignment="1" applyProtection="1">
      <alignment vertical="top" wrapText="1"/>
      <protection locked="0"/>
    </xf>
    <xf numFmtId="167" fontId="9" fillId="0" borderId="0" xfId="4" applyNumberFormat="1" applyFont="1" applyAlignment="1" applyProtection="1">
      <alignment horizontal="right"/>
      <protection locked="0"/>
    </xf>
    <xf numFmtId="0" fontId="9" fillId="0" borderId="0" xfId="4" applyFont="1" applyAlignment="1" applyProtection="1">
      <alignment vertical="top" wrapText="1"/>
      <protection locked="0"/>
    </xf>
    <xf numFmtId="0" fontId="31" fillId="0" borderId="0" xfId="4" applyFont="1" applyAlignment="1" applyProtection="1">
      <alignment vertical="top" wrapText="1"/>
      <protection locked="0"/>
    </xf>
    <xf numFmtId="0" fontId="9" fillId="0" borderId="0" xfId="4" applyFont="1" applyAlignment="1">
      <alignment vertical="top" wrapText="1"/>
    </xf>
    <xf numFmtId="167" fontId="8" fillId="3" borderId="3" xfId="4" applyNumberFormat="1" applyFont="1" applyFill="1" applyBorder="1" applyAlignment="1">
      <alignment horizontal="left"/>
    </xf>
    <xf numFmtId="167" fontId="8" fillId="3" borderId="3" xfId="4" applyNumberFormat="1" applyFont="1" applyFill="1" applyBorder="1" applyAlignment="1">
      <alignment horizontal="right"/>
    </xf>
    <xf numFmtId="0" fontId="30" fillId="0" borderId="0" xfId="4" applyFont="1" applyAlignment="1">
      <alignment vertical="top" wrapText="1"/>
    </xf>
    <xf numFmtId="0" fontId="30" fillId="0" borderId="0" xfId="4" applyFont="1" applyAlignment="1" applyProtection="1">
      <alignment vertical="top"/>
      <protection locked="0"/>
    </xf>
    <xf numFmtId="0" fontId="9" fillId="0" borderId="0" xfId="4" applyFont="1" applyAlignment="1" applyProtection="1">
      <alignment vertical="top"/>
      <protection locked="0"/>
    </xf>
    <xf numFmtId="0" fontId="9" fillId="0" borderId="0" xfId="4" applyFont="1"/>
    <xf numFmtId="167" fontId="8" fillId="3" borderId="4" xfId="4" applyNumberFormat="1" applyFont="1" applyFill="1" applyBorder="1" applyAlignment="1">
      <alignment horizontal="left" vertical="justify"/>
    </xf>
    <xf numFmtId="167" fontId="8" fillId="3" borderId="4" xfId="4" applyNumberFormat="1" applyFont="1" applyFill="1" applyBorder="1" applyAlignment="1">
      <alignment horizontal="right"/>
    </xf>
    <xf numFmtId="167" fontId="8" fillId="3" borderId="4" xfId="4" applyNumberFormat="1" applyFont="1" applyFill="1" applyBorder="1" applyAlignment="1" applyProtection="1">
      <alignment horizontal="right"/>
      <protection locked="0"/>
    </xf>
    <xf numFmtId="167" fontId="8" fillId="3" borderId="5" xfId="4" applyNumberFormat="1" applyFont="1" applyFill="1" applyBorder="1" applyAlignment="1">
      <alignment horizontal="left" vertical="justify"/>
    </xf>
    <xf numFmtId="167" fontId="8" fillId="3" borderId="5" xfId="4" applyNumberFormat="1" applyFont="1" applyFill="1" applyBorder="1" applyAlignment="1">
      <alignment horizontal="right"/>
    </xf>
    <xf numFmtId="167" fontId="8" fillId="4" borderId="0" xfId="4" applyNumberFormat="1" applyFont="1" applyFill="1" applyAlignment="1" applyProtection="1">
      <alignment horizontal="left" vertical="justify"/>
      <protection locked="0"/>
    </xf>
    <xf numFmtId="167" fontId="8" fillId="4" borderId="0" xfId="4" applyNumberFormat="1" applyFont="1" applyFill="1" applyAlignment="1" applyProtection="1">
      <alignment horizontal="right"/>
      <protection locked="0"/>
    </xf>
    <xf numFmtId="0" fontId="18" fillId="0" borderId="0" xfId="6" applyFont="1" applyProtection="1">
      <protection locked="0"/>
    </xf>
    <xf numFmtId="0" fontId="18" fillId="0" borderId="0" xfId="0" applyFont="1" applyProtection="1">
      <protection locked="0"/>
    </xf>
    <xf numFmtId="0" fontId="34" fillId="0" borderId="0" xfId="0" applyFont="1" applyAlignment="1" applyProtection="1">
      <alignment horizontal="right"/>
      <protection locked="0"/>
    </xf>
    <xf numFmtId="0" fontId="29" fillId="0" borderId="0" xfId="6" applyFont="1" applyAlignment="1" applyProtection="1">
      <alignment horizontal="right" vertical="top"/>
      <protection locked="0"/>
    </xf>
    <xf numFmtId="0" fontId="34" fillId="0" borderId="0" xfId="6" applyFont="1" applyAlignment="1" applyProtection="1">
      <alignment vertical="center"/>
      <protection locked="0"/>
    </xf>
    <xf numFmtId="166" fontId="8" fillId="0" borderId="1" xfId="1" applyNumberFormat="1" applyFont="1" applyFill="1" applyBorder="1" applyAlignment="1" applyProtection="1">
      <alignment vertical="center"/>
      <protection locked="0"/>
    </xf>
    <xf numFmtId="166" fontId="8" fillId="0" borderId="0" xfId="1" applyNumberFormat="1" applyFont="1" applyFill="1" applyBorder="1" applyAlignment="1" applyProtection="1">
      <alignment vertical="center"/>
      <protection locked="0"/>
    </xf>
    <xf numFmtId="166" fontId="8" fillId="3" borderId="5" xfId="1" applyNumberFormat="1" applyFont="1" applyFill="1" applyBorder="1" applyAlignment="1" applyProtection="1">
      <alignment horizontal="left" vertical="center"/>
      <protection locked="0"/>
    </xf>
    <xf numFmtId="166" fontId="8" fillId="3" borderId="5" xfId="1" applyNumberFormat="1" applyFont="1" applyFill="1" applyBorder="1" applyAlignment="1" applyProtection="1">
      <alignment vertical="center"/>
      <protection locked="0"/>
    </xf>
    <xf numFmtId="166" fontId="8" fillId="3" borderId="5" xfId="1" applyNumberFormat="1" applyFont="1" applyFill="1" applyBorder="1" applyAlignment="1" applyProtection="1">
      <alignment vertical="center"/>
    </xf>
    <xf numFmtId="166" fontId="8" fillId="0" borderId="0" xfId="1" applyNumberFormat="1" applyFont="1" applyFill="1" applyBorder="1" applyAlignment="1" applyProtection="1">
      <alignment horizontal="left" vertical="center"/>
      <protection locked="0"/>
    </xf>
    <xf numFmtId="166" fontId="8" fillId="0" borderId="0" xfId="1" applyNumberFormat="1" applyFont="1" applyFill="1" applyBorder="1" applyAlignment="1" applyProtection="1">
      <alignment horizontal="right" vertical="center"/>
      <protection locked="0"/>
    </xf>
    <xf numFmtId="166" fontId="8" fillId="0" borderId="1" xfId="1" applyNumberFormat="1" applyFont="1" applyFill="1" applyBorder="1" applyAlignment="1" applyProtection="1">
      <alignment vertical="center"/>
    </xf>
    <xf numFmtId="0" fontId="18" fillId="0" borderId="4" xfId="6" applyFont="1" applyBorder="1" applyAlignment="1" applyProtection="1">
      <alignment vertical="center" wrapText="1"/>
      <protection locked="0"/>
    </xf>
    <xf numFmtId="0" fontId="18" fillId="0" borderId="0" xfId="6" applyFont="1" applyAlignment="1" applyProtection="1">
      <alignment vertical="center" wrapText="1"/>
      <protection locked="0"/>
    </xf>
    <xf numFmtId="166" fontId="20" fillId="4" borderId="0" xfId="1" applyNumberFormat="1" applyFont="1" applyFill="1" applyBorder="1" applyAlignment="1" applyProtection="1">
      <alignment horizontal="left" vertical="center"/>
    </xf>
    <xf numFmtId="0" fontId="34" fillId="0" borderId="0" xfId="6" applyFont="1" applyAlignment="1">
      <alignment vertical="center"/>
    </xf>
    <xf numFmtId="166" fontId="20" fillId="4" borderId="0" xfId="1" applyNumberFormat="1" applyFont="1" applyFill="1" applyBorder="1" applyAlignment="1" applyProtection="1">
      <alignment horizontal="right" vertical="center"/>
    </xf>
    <xf numFmtId="166" fontId="20" fillId="4" borderId="0" xfId="1" applyNumberFormat="1" applyFont="1" applyFill="1" applyBorder="1" applyAlignment="1" applyProtection="1">
      <alignment vertical="center"/>
    </xf>
    <xf numFmtId="166" fontId="8" fillId="3" borderId="4" xfId="1" applyNumberFormat="1" applyFont="1" applyFill="1" applyBorder="1" applyAlignment="1" applyProtection="1">
      <alignment horizontal="left" vertical="center"/>
      <protection locked="0"/>
    </xf>
    <xf numFmtId="166" fontId="8" fillId="3" borderId="4" xfId="1" applyNumberFormat="1" applyFont="1" applyFill="1" applyBorder="1" applyAlignment="1" applyProtection="1">
      <alignment horizontal="right" vertical="center"/>
    </xf>
    <xf numFmtId="166" fontId="8" fillId="0" borderId="0" xfId="1" applyNumberFormat="1" applyFont="1" applyFill="1" applyBorder="1" applyAlignment="1" applyProtection="1">
      <alignment vertical="center"/>
    </xf>
    <xf numFmtId="0" fontId="29" fillId="0" borderId="4" xfId="0" applyFont="1" applyBorder="1" applyAlignment="1" applyProtection="1">
      <alignment vertical="top" wrapText="1"/>
      <protection locked="0"/>
    </xf>
    <xf numFmtId="0" fontId="29" fillId="0" borderId="0" xfId="0" applyFont="1" applyAlignment="1" applyProtection="1">
      <alignment vertical="top" wrapText="1"/>
      <protection locked="0"/>
    </xf>
    <xf numFmtId="166" fontId="16" fillId="0" borderId="4" xfId="1" applyNumberFormat="1" applyFont="1" applyFill="1" applyBorder="1" applyAlignment="1" applyProtection="1">
      <alignment vertical="center"/>
      <protection locked="0"/>
    </xf>
    <xf numFmtId="0" fontId="18" fillId="0" borderId="0" xfId="0" applyFont="1" applyAlignment="1" applyProtection="1">
      <alignment vertical="top" wrapText="1"/>
      <protection locked="0"/>
    </xf>
    <xf numFmtId="166" fontId="9" fillId="0" borderId="0" xfId="1" applyNumberFormat="1" applyFont="1" applyFill="1" applyBorder="1" applyAlignment="1" applyProtection="1">
      <alignment vertical="center"/>
      <protection locked="0"/>
    </xf>
    <xf numFmtId="166" fontId="16" fillId="0" borderId="0" xfId="1" applyNumberFormat="1" applyFont="1" applyFill="1" applyBorder="1" applyAlignment="1" applyProtection="1">
      <alignment vertical="center"/>
      <protection locked="0"/>
    </xf>
    <xf numFmtId="166" fontId="16" fillId="0" borderId="0" xfId="1" applyNumberFormat="1" applyFont="1" applyFill="1" applyBorder="1" applyAlignment="1" applyProtection="1">
      <alignment vertical="center"/>
    </xf>
    <xf numFmtId="166" fontId="8" fillId="0" borderId="0" xfId="1" applyNumberFormat="1" applyFont="1" applyFill="1" applyBorder="1" applyAlignment="1" applyProtection="1">
      <alignment horizontal="right" vertical="center"/>
    </xf>
    <xf numFmtId="0" fontId="29" fillId="0" borderId="1" xfId="0" applyFont="1" applyBorder="1" applyAlignment="1" applyProtection="1">
      <alignment vertical="top" wrapText="1"/>
      <protection locked="0"/>
    </xf>
    <xf numFmtId="166" fontId="16" fillId="0" borderId="1" xfId="1" applyNumberFormat="1" applyFont="1" applyFill="1" applyBorder="1" applyAlignment="1" applyProtection="1">
      <alignment vertical="center"/>
      <protection locked="0"/>
    </xf>
    <xf numFmtId="166" fontId="16" fillId="0" borderId="1" xfId="1" applyNumberFormat="1" applyFont="1" applyFill="1" applyBorder="1" applyAlignment="1" applyProtection="1">
      <alignment vertical="center"/>
    </xf>
    <xf numFmtId="0" fontId="35" fillId="0" borderId="4" xfId="0" applyFont="1" applyBorder="1" applyAlignment="1" applyProtection="1">
      <alignment vertical="top" wrapText="1"/>
      <protection locked="0"/>
    </xf>
    <xf numFmtId="166" fontId="36" fillId="4" borderId="0" xfId="1" applyNumberFormat="1" applyFont="1" applyFill="1" applyBorder="1" applyAlignment="1" applyProtection="1">
      <alignment horizontal="left" vertical="center"/>
    </xf>
    <xf numFmtId="166" fontId="8" fillId="3" borderId="4" xfId="1" applyNumberFormat="1" applyFont="1" applyFill="1" applyBorder="1" applyAlignment="1" applyProtection="1">
      <alignment horizontal="left" vertical="center"/>
    </xf>
    <xf numFmtId="166" fontId="8" fillId="5" borderId="0" xfId="1" applyNumberFormat="1" applyFont="1" applyFill="1" applyBorder="1" applyAlignment="1" applyProtection="1">
      <alignment horizontal="right" vertical="center"/>
    </xf>
    <xf numFmtId="166" fontId="8" fillId="4" borderId="0" xfId="1" applyNumberFormat="1" applyFont="1" applyFill="1" applyBorder="1" applyAlignment="1" applyProtection="1">
      <alignment horizontal="left" vertical="center"/>
      <protection locked="0"/>
    </xf>
    <xf numFmtId="0" fontId="34" fillId="4" borderId="0" xfId="6" applyFont="1" applyFill="1" applyAlignment="1" applyProtection="1">
      <alignment vertical="center"/>
      <protection locked="0"/>
    </xf>
    <xf numFmtId="166" fontId="8" fillId="4" borderId="0" xfId="1" applyNumberFormat="1" applyFont="1" applyFill="1" applyBorder="1" applyAlignment="1" applyProtection="1">
      <alignment vertical="center"/>
    </xf>
    <xf numFmtId="166" fontId="8" fillId="4" borderId="0" xfId="1" applyNumberFormat="1" applyFont="1" applyFill="1" applyBorder="1" applyAlignment="1" applyProtection="1">
      <alignment horizontal="right" vertical="center"/>
    </xf>
    <xf numFmtId="166" fontId="36"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horizontal="right" vertical="center"/>
    </xf>
    <xf numFmtId="0" fontId="37" fillId="4" borderId="0" xfId="3" applyFont="1" applyFill="1" applyAlignment="1">
      <alignment vertical="center"/>
    </xf>
    <xf numFmtId="0" fontId="24" fillId="4" borderId="0" xfId="6" applyFont="1" applyFill="1" applyAlignment="1">
      <alignment vertical="center"/>
    </xf>
    <xf numFmtId="166" fontId="38"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vertical="center"/>
    </xf>
    <xf numFmtId="0" fontId="18" fillId="4" borderId="0" xfId="6" applyFont="1" applyFill="1" applyAlignment="1">
      <alignment vertical="center"/>
    </xf>
    <xf numFmtId="0" fontId="9" fillId="4" borderId="0" xfId="6" applyFont="1" applyFill="1" applyAlignment="1">
      <alignment vertical="center"/>
    </xf>
    <xf numFmtId="0" fontId="9" fillId="4" borderId="0" xfId="6" applyFont="1" applyFill="1" applyAlignment="1">
      <alignment vertical="top"/>
    </xf>
    <xf numFmtId="0" fontId="34" fillId="4" borderId="0" xfId="3" applyFont="1" applyFill="1" applyAlignment="1">
      <alignment vertical="center"/>
    </xf>
    <xf numFmtId="0" fontId="34" fillId="0" borderId="0" xfId="6" applyFont="1" applyAlignment="1" applyProtection="1">
      <alignment horizontal="center" vertical="center" wrapText="1"/>
      <protection locked="0"/>
    </xf>
    <xf numFmtId="0" fontId="8" fillId="4" borderId="0" xfId="0" applyFont="1" applyFill="1" applyAlignment="1">
      <alignment horizontal="left"/>
    </xf>
    <xf numFmtId="0" fontId="9" fillId="0" borderId="0" xfId="0" applyFont="1" applyAlignment="1">
      <alignment horizontal="left" vertical="center"/>
    </xf>
    <xf numFmtId="0" fontId="11" fillId="0" borderId="0" xfId="0" applyFont="1" applyAlignment="1">
      <alignment horizontal="left" vertical="center"/>
    </xf>
    <xf numFmtId="0" fontId="9" fillId="0" borderId="0" xfId="0" applyFont="1" applyAlignment="1" applyProtection="1">
      <alignment horizontal="center" wrapText="1"/>
      <protection hidden="1"/>
    </xf>
    <xf numFmtId="0" fontId="12" fillId="0" borderId="0" xfId="0" applyFont="1" applyAlignment="1" applyProtection="1">
      <alignment horizontal="center"/>
      <protection hidden="1"/>
    </xf>
    <xf numFmtId="166" fontId="9" fillId="0" borderId="0" xfId="0" applyNumberFormat="1" applyFont="1" applyProtection="1">
      <protection locked="0"/>
    </xf>
    <xf numFmtId="166" fontId="9" fillId="0" borderId="0" xfId="0" applyNumberFormat="1" applyFont="1" applyProtection="1">
      <protection hidden="1"/>
    </xf>
    <xf numFmtId="0" fontId="9" fillId="0" borderId="0" xfId="0" applyFont="1" applyAlignment="1">
      <alignment horizontal="center" wrapText="1"/>
    </xf>
    <xf numFmtId="0" fontId="12" fillId="0" borderId="0" xfId="0" applyFont="1" applyAlignment="1">
      <alignment horizontal="center"/>
    </xf>
    <xf numFmtId="3" fontId="9" fillId="0" borderId="0" xfId="0" applyNumberFormat="1" applyFont="1" applyProtection="1">
      <protection locked="0"/>
    </xf>
    <xf numFmtId="3" fontId="9" fillId="0" borderId="0" xfId="0" applyNumberFormat="1" applyFont="1" applyProtection="1">
      <protection hidden="1"/>
    </xf>
    <xf numFmtId="0" fontId="8" fillId="0" borderId="0" xfId="0" applyFont="1" applyAlignment="1">
      <alignment horizontal="left" vertical="center"/>
    </xf>
    <xf numFmtId="166" fontId="8" fillId="0" borderId="0" xfId="0" applyNumberFormat="1" applyFont="1"/>
    <xf numFmtId="166" fontId="9" fillId="0" borderId="0" xfId="0" applyNumberFormat="1" applyFont="1"/>
    <xf numFmtId="0" fontId="8" fillId="3" borderId="0" xfId="0" applyFont="1" applyFill="1" applyAlignment="1">
      <alignment horizontal="left" vertical="center"/>
    </xf>
    <xf numFmtId="0" fontId="13" fillId="0" borderId="0" xfId="0" applyFont="1" applyAlignment="1">
      <alignment horizontal="left" vertical="center"/>
    </xf>
    <xf numFmtId="166" fontId="9" fillId="3" borderId="0" xfId="0" applyNumberFormat="1" applyFont="1" applyFill="1"/>
    <xf numFmtId="166" fontId="8" fillId="3" borderId="0" xfId="0" applyNumberFormat="1" applyFont="1" applyFill="1"/>
    <xf numFmtId="0" fontId="9" fillId="0" borderId="0" xfId="0" applyFont="1"/>
    <xf numFmtId="0" fontId="9" fillId="0" borderId="0" xfId="0" applyFont="1" applyProtection="1">
      <protection hidden="1"/>
    </xf>
    <xf numFmtId="0" fontId="8" fillId="0" borderId="0" xfId="0" applyFont="1" applyAlignment="1">
      <alignment horizontal="center" wrapText="1"/>
    </xf>
    <xf numFmtId="166" fontId="8" fillId="0" borderId="0" xfId="2" applyNumberFormat="1" applyFont="1" applyAlignment="1">
      <alignment vertical="center"/>
    </xf>
    <xf numFmtId="166" fontId="8" fillId="0" borderId="0" xfId="2" applyNumberFormat="1" applyFont="1" applyAlignment="1" applyProtection="1">
      <alignment vertical="center"/>
      <protection hidden="1"/>
    </xf>
    <xf numFmtId="0" fontId="9" fillId="0" borderId="0" xfId="0" applyFont="1" applyAlignment="1">
      <alignment horizontal="center"/>
    </xf>
    <xf numFmtId="166" fontId="9" fillId="0" borderId="0" xfId="2" applyNumberFormat="1" applyFont="1" applyAlignment="1" applyProtection="1">
      <alignment vertical="center"/>
      <protection locked="0"/>
    </xf>
    <xf numFmtId="166" fontId="9" fillId="0" borderId="0" xfId="2" applyNumberFormat="1" applyFont="1" applyAlignment="1" applyProtection="1">
      <alignment vertical="center"/>
      <protection hidden="1"/>
    </xf>
    <xf numFmtId="0" fontId="16" fillId="0" borderId="0" xfId="0" applyFont="1" applyAlignment="1">
      <alignment horizontal="left" vertical="center"/>
    </xf>
    <xf numFmtId="166" fontId="8" fillId="0" borderId="0" xfId="0" applyNumberFormat="1" applyFont="1" applyProtection="1">
      <protection hidden="1"/>
    </xf>
    <xf numFmtId="166" fontId="8" fillId="3" borderId="0" xfId="2" applyNumberFormat="1" applyFont="1" applyFill="1" applyAlignment="1">
      <alignment horizontal="left" vertical="center"/>
    </xf>
    <xf numFmtId="166" fontId="8" fillId="3" borderId="0" xfId="2" applyNumberFormat="1" applyFont="1" applyFill="1" applyAlignment="1">
      <alignment vertical="center"/>
    </xf>
    <xf numFmtId="3" fontId="9" fillId="0" borderId="0" xfId="0" applyNumberFormat="1" applyFont="1"/>
    <xf numFmtId="166" fontId="17" fillId="0" borderId="0" xfId="2" applyNumberFormat="1" applyFont="1" applyAlignment="1" applyProtection="1">
      <alignment vertical="center"/>
      <protection hidden="1"/>
    </xf>
    <xf numFmtId="0" fontId="8" fillId="0" borderId="0" xfId="0" applyFont="1" applyAlignment="1">
      <alignment vertical="center"/>
    </xf>
    <xf numFmtId="0" fontId="8" fillId="0" borderId="0" xfId="0" applyFont="1" applyAlignment="1" applyProtection="1">
      <alignment vertical="center"/>
      <protection hidden="1"/>
    </xf>
    <xf numFmtId="167" fontId="8" fillId="0" borderId="0" xfId="2" applyNumberFormat="1" applyFont="1" applyAlignment="1">
      <alignment vertical="center"/>
    </xf>
    <xf numFmtId="167" fontId="8" fillId="0" borderId="0" xfId="2" applyNumberFormat="1" applyFont="1" applyAlignment="1" applyProtection="1">
      <alignment vertical="center"/>
      <protection hidden="1"/>
    </xf>
    <xf numFmtId="0" fontId="9" fillId="0" borderId="0" xfId="0" applyFont="1" applyAlignment="1">
      <alignment horizontal="left" vertical="center" wrapText="1"/>
    </xf>
    <xf numFmtId="14" fontId="8" fillId="0" borderId="0" xfId="0" applyNumberFormat="1" applyFont="1" applyAlignment="1">
      <alignment horizontal="center" wrapText="1"/>
    </xf>
    <xf numFmtId="167" fontId="9" fillId="0" borderId="0" xfId="2" applyNumberFormat="1" applyFont="1" applyAlignment="1" applyProtection="1">
      <alignment vertical="center"/>
      <protection locked="0"/>
    </xf>
    <xf numFmtId="0" fontId="12" fillId="0" borderId="0" xfId="0" applyFont="1" applyAlignment="1" applyProtection="1">
      <alignment horizontal="center"/>
      <protection locked="0"/>
    </xf>
    <xf numFmtId="166" fontId="8" fillId="0" borderId="0" xfId="0" applyNumberFormat="1" applyFont="1" applyProtection="1">
      <protection locked="0"/>
    </xf>
    <xf numFmtId="167" fontId="8" fillId="0" borderId="0" xfId="2" applyNumberFormat="1" applyFont="1" applyAlignment="1" applyProtection="1">
      <alignment vertical="center"/>
      <protection locked="0"/>
    </xf>
    <xf numFmtId="0" fontId="9" fillId="0" borderId="0" xfId="0" quotePrefix="1" applyFont="1" applyAlignment="1">
      <alignment horizontal="left" vertical="center"/>
    </xf>
    <xf numFmtId="166" fontId="18" fillId="0" borderId="0" xfId="0" applyNumberFormat="1" applyFont="1" applyProtection="1">
      <protection locked="0"/>
    </xf>
    <xf numFmtId="166" fontId="18" fillId="0" borderId="0" xfId="0" applyNumberFormat="1" applyFont="1" applyProtection="1">
      <protection hidden="1"/>
    </xf>
    <xf numFmtId="167" fontId="9" fillId="0" borderId="0" xfId="2" applyNumberFormat="1" applyFont="1" applyAlignment="1" applyProtection="1">
      <alignment vertical="center"/>
      <protection hidden="1"/>
    </xf>
    <xf numFmtId="0" fontId="8" fillId="3" borderId="0" xfId="2" applyFont="1" applyFill="1" applyAlignment="1">
      <alignment horizontal="left" vertical="center"/>
    </xf>
    <xf numFmtId="166" fontId="8" fillId="3" borderId="0" xfId="2" applyNumberFormat="1" applyFont="1" applyFill="1" applyAlignment="1" applyProtection="1">
      <alignment vertical="center"/>
      <protection locked="0"/>
    </xf>
    <xf numFmtId="167" fontId="9" fillId="0" borderId="0" xfId="2" applyNumberFormat="1" applyFont="1" applyAlignment="1">
      <alignment horizontal="center" vertical="center"/>
    </xf>
    <xf numFmtId="0" fontId="8" fillId="3" borderId="0" xfId="2" applyFont="1" applyFill="1" applyAlignment="1">
      <alignment vertical="center"/>
    </xf>
    <xf numFmtId="167" fontId="9" fillId="0" borderId="0" xfId="2" applyNumberFormat="1" applyFont="1" applyAlignment="1" applyProtection="1">
      <alignment horizontal="center" vertical="center"/>
      <protection hidden="1"/>
    </xf>
    <xf numFmtId="0" fontId="19" fillId="0" borderId="0" xfId="0" applyFont="1" applyAlignment="1">
      <alignment horizontal="center"/>
    </xf>
    <xf numFmtId="166" fontId="8" fillId="4" borderId="0" xfId="2" applyNumberFormat="1" applyFont="1" applyFill="1" applyAlignment="1" applyProtection="1">
      <alignment vertical="center"/>
      <protection hidden="1"/>
    </xf>
    <xf numFmtId="0" fontId="8" fillId="4" borderId="0" xfId="0" applyFont="1" applyFill="1" applyAlignment="1" applyProtection="1">
      <alignment horizontal="left" vertical="center"/>
      <protection hidden="1"/>
    </xf>
    <xf numFmtId="0" fontId="9" fillId="4" borderId="0" xfId="0" applyFont="1" applyFill="1" applyAlignment="1" applyProtection="1">
      <alignment horizontal="center"/>
      <protection hidden="1"/>
    </xf>
    <xf numFmtId="3" fontId="20" fillId="4" borderId="0" xfId="0" applyNumberFormat="1" applyFont="1" applyFill="1" applyProtection="1">
      <protection hidden="1"/>
    </xf>
    <xf numFmtId="3" fontId="9" fillId="4" borderId="0" xfId="0" applyNumberFormat="1" applyFont="1" applyFill="1" applyProtection="1">
      <protection hidden="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right" vertical="center" wrapText="1"/>
    </xf>
    <xf numFmtId="0" fontId="8" fillId="0" borderId="0" xfId="0" applyFont="1"/>
    <xf numFmtId="165" fontId="8" fillId="0" borderId="0" xfId="0" applyNumberFormat="1" applyFont="1" applyAlignment="1">
      <alignment horizontal="right" vertical="center" wrapText="1"/>
    </xf>
    <xf numFmtId="0" fontId="8" fillId="0" borderId="0" xfId="0" applyFont="1" applyAlignment="1" applyProtection="1">
      <alignment horizontal="center" vertical="center" wrapText="1"/>
      <protection hidden="1"/>
    </xf>
    <xf numFmtId="0" fontId="8" fillId="0" borderId="0" xfId="0" applyFont="1" applyAlignment="1" applyProtection="1">
      <alignment horizontal="right" vertical="center" wrapText="1"/>
      <protection hidden="1"/>
    </xf>
    <xf numFmtId="0" fontId="27" fillId="0" borderId="0" xfId="0" applyFont="1" applyAlignment="1">
      <alignment horizontal="left" vertical="center"/>
    </xf>
    <xf numFmtId="0" fontId="18" fillId="0" borderId="0" xfId="0" applyFont="1" applyAlignment="1">
      <alignment horizontal="left" wrapText="1"/>
    </xf>
    <xf numFmtId="167" fontId="18" fillId="0" borderId="0" xfId="0" applyNumberFormat="1" applyFont="1" applyAlignment="1">
      <alignment horizontal="right"/>
    </xf>
    <xf numFmtId="0" fontId="8" fillId="0" borderId="0" xfId="0" applyFont="1" applyAlignment="1" applyProtection="1">
      <alignment horizontal="right" vertical="center"/>
      <protection locked="0"/>
    </xf>
    <xf numFmtId="0" fontId="8" fillId="0" borderId="0" xfId="0" applyFont="1" applyAlignment="1">
      <alignment horizontal="right" vertical="center"/>
    </xf>
    <xf numFmtId="0" fontId="18" fillId="0" borderId="0" xfId="0" applyFont="1" applyAlignment="1">
      <alignment horizontal="center"/>
    </xf>
    <xf numFmtId="0" fontId="17" fillId="4" borderId="0" xfId="0" applyFont="1" applyFill="1" applyAlignment="1" applyProtection="1">
      <alignment horizontal="left" vertical="center"/>
      <protection hidden="1"/>
    </xf>
    <xf numFmtId="0" fontId="19" fillId="4" borderId="0" xfId="0" applyFont="1" applyFill="1" applyAlignment="1" applyProtection="1">
      <alignment horizontal="center"/>
      <protection hidden="1"/>
    </xf>
    <xf numFmtId="167" fontId="17" fillId="4" borderId="0" xfId="0" applyNumberFormat="1" applyFont="1" applyFill="1" applyAlignment="1" applyProtection="1">
      <alignment horizontal="right"/>
      <protection hidden="1"/>
    </xf>
    <xf numFmtId="0" fontId="20" fillId="4" borderId="0" xfId="0" applyFont="1" applyFill="1" applyAlignment="1" applyProtection="1">
      <alignment horizontal="right" vertical="center"/>
      <protection hidden="1"/>
    </xf>
    <xf numFmtId="167" fontId="20" fillId="4" borderId="0" xfId="0" applyNumberFormat="1" applyFont="1" applyFill="1" applyAlignment="1" applyProtection="1">
      <alignment horizontal="right"/>
      <protection hidden="1"/>
    </xf>
    <xf numFmtId="0" fontId="20" fillId="0" borderId="0" xfId="0" applyFont="1" applyAlignment="1" applyProtection="1">
      <alignment horizontal="right" vertical="center"/>
      <protection hidden="1"/>
    </xf>
    <xf numFmtId="168" fontId="8" fillId="3" borderId="0" xfId="0" applyNumberFormat="1" applyFont="1" applyFill="1" applyAlignment="1">
      <alignment horizontal="right"/>
    </xf>
    <xf numFmtId="168" fontId="9" fillId="0" borderId="0" xfId="0" applyNumberFormat="1" applyFont="1" applyAlignment="1" applyProtection="1">
      <alignment horizontal="right"/>
      <protection locked="0"/>
    </xf>
    <xf numFmtId="0" fontId="8" fillId="0" borderId="0" xfId="0" applyFont="1" applyAlignment="1">
      <alignment horizontal="center" vertical="center"/>
    </xf>
    <xf numFmtId="165" fontId="8" fillId="0" borderId="0" xfId="0" applyNumberFormat="1" applyFont="1" applyAlignment="1" applyProtection="1">
      <alignment horizontal="center" vertical="center" wrapText="1"/>
      <protection locked="0"/>
    </xf>
    <xf numFmtId="0" fontId="8" fillId="0" borderId="0" xfId="0" applyFont="1" applyAlignment="1" applyProtection="1">
      <alignment horizontal="center" vertical="center"/>
      <protection locked="0"/>
    </xf>
    <xf numFmtId="1" fontId="25" fillId="0" borderId="0" xfId="6" applyNumberFormat="1" applyFont="1" applyAlignment="1" applyProtection="1">
      <alignment horizontal="center" vertical="center" wrapText="1"/>
      <protection locked="0"/>
    </xf>
    <xf numFmtId="167" fontId="25" fillId="0" borderId="0" xfId="6" applyNumberFormat="1" applyFont="1" applyAlignment="1">
      <alignment horizontal="center" vertical="center" wrapText="1"/>
    </xf>
    <xf numFmtId="0" fontId="16" fillId="4" borderId="0" xfId="3" applyFont="1" applyFill="1" applyAlignment="1">
      <alignment vertical="center"/>
    </xf>
    <xf numFmtId="0" fontId="34" fillId="0" borderId="0" xfId="6" applyFont="1" applyAlignment="1" applyProtection="1">
      <alignment horizontal="center" vertical="center"/>
      <protection locked="0"/>
    </xf>
    <xf numFmtId="0" fontId="13" fillId="0" borderId="0" xfId="0" applyFont="1" applyBorder="1" applyAlignment="1">
      <alignment horizontal="left" vertical="center"/>
    </xf>
    <xf numFmtId="0" fontId="10" fillId="0" borderId="0" xfId="0" applyFont="1" applyBorder="1" applyAlignment="1">
      <alignment vertical="center"/>
    </xf>
    <xf numFmtId="167" fontId="18" fillId="0" borderId="0" xfId="0" applyNumberFormat="1" applyFont="1" applyBorder="1" applyAlignment="1">
      <alignment horizontal="right" vertical="center" wrapText="1"/>
    </xf>
    <xf numFmtId="0" fontId="18" fillId="0" borderId="0" xfId="0" applyFont="1" applyBorder="1" applyAlignment="1">
      <alignment horizontal="left" vertical="center"/>
    </xf>
    <xf numFmtId="0" fontId="18" fillId="0" borderId="0" xfId="0" applyFont="1" applyBorder="1" applyAlignment="1">
      <alignment horizontal="center" vertical="center"/>
    </xf>
    <xf numFmtId="0" fontId="16" fillId="0" borderId="0" xfId="0" applyFont="1" applyBorder="1" applyAlignment="1">
      <alignment horizontal="left" vertical="center"/>
    </xf>
    <xf numFmtId="0" fontId="18" fillId="0" borderId="0" xfId="0" applyFont="1" applyBorder="1" applyAlignment="1" applyProtection="1">
      <alignment horizontal="center"/>
      <protection hidden="1"/>
    </xf>
    <xf numFmtId="167" fontId="8" fillId="3" borderId="0" xfId="0" applyNumberFormat="1" applyFont="1" applyFill="1" applyBorder="1" applyAlignment="1">
      <alignment horizontal="right"/>
    </xf>
    <xf numFmtId="0" fontId="9" fillId="0" borderId="0" xfId="0" applyFont="1" applyBorder="1" applyAlignment="1">
      <alignment horizontal="left" vertical="center"/>
    </xf>
    <xf numFmtId="0" fontId="9" fillId="0" borderId="0" xfId="0" applyFont="1" applyBorder="1" applyAlignment="1">
      <alignment horizontal="center"/>
    </xf>
    <xf numFmtId="167" fontId="9" fillId="0" borderId="0" xfId="0" applyNumberFormat="1" applyFont="1" applyBorder="1" applyAlignment="1" applyProtection="1">
      <alignment horizontal="right"/>
      <protection locked="0"/>
    </xf>
    <xf numFmtId="167" fontId="9" fillId="0" borderId="0" xfId="0" applyNumberFormat="1" applyFont="1" applyBorder="1" applyAlignment="1">
      <alignment horizontal="right"/>
    </xf>
    <xf numFmtId="0" fontId="16" fillId="0" borderId="0" xfId="0" applyFont="1" applyBorder="1" applyAlignment="1">
      <alignment horizontal="left" vertical="center" wrapText="1"/>
    </xf>
    <xf numFmtId="167" fontId="8" fillId="3" borderId="0" xfId="0" applyNumberFormat="1" applyFont="1" applyFill="1" applyBorder="1" applyAlignment="1" applyProtection="1">
      <alignment horizontal="right"/>
      <protection locked="0"/>
    </xf>
    <xf numFmtId="167" fontId="8" fillId="0" borderId="0" xfId="0" applyNumberFormat="1" applyFont="1" applyBorder="1" applyAlignment="1">
      <alignment horizontal="right"/>
    </xf>
    <xf numFmtId="0" fontId="8" fillId="0" borderId="0" xfId="0" applyFont="1" applyBorder="1" applyAlignment="1">
      <alignment horizontal="left" vertical="center"/>
    </xf>
    <xf numFmtId="0" fontId="18" fillId="0" borderId="0" xfId="0" applyFont="1" applyBorder="1" applyAlignment="1">
      <alignment horizontal="center"/>
    </xf>
    <xf numFmtId="0" fontId="9" fillId="0" borderId="0" xfId="0" applyFont="1" applyBorder="1" applyAlignment="1">
      <alignment horizontal="left" vertical="center" wrapText="1"/>
    </xf>
    <xf numFmtId="0" fontId="9" fillId="0" borderId="0" xfId="0" applyFont="1" applyBorder="1" applyAlignment="1">
      <alignment horizontal="center" wrapText="1"/>
    </xf>
    <xf numFmtId="167" fontId="8" fillId="5" borderId="0" xfId="0" applyNumberFormat="1" applyFont="1" applyFill="1" applyBorder="1" applyAlignment="1">
      <alignment horizontal="right"/>
    </xf>
    <xf numFmtId="0" fontId="9" fillId="0" borderId="0" xfId="0" applyFont="1" applyBorder="1"/>
    <xf numFmtId="0" fontId="41" fillId="0" borderId="4" xfId="0" applyFont="1" applyBorder="1" applyAlignment="1" applyProtection="1">
      <alignment vertical="top" wrapText="1"/>
      <protection locked="0"/>
    </xf>
    <xf numFmtId="0" fontId="41" fillId="0" borderId="0" xfId="0" applyFont="1" applyAlignment="1" applyProtection="1">
      <alignment vertical="top" wrapText="1"/>
      <protection locked="0"/>
    </xf>
    <xf numFmtId="166" fontId="9" fillId="0" borderId="4" xfId="1" applyNumberFormat="1" applyFont="1" applyFill="1" applyBorder="1" applyAlignment="1" applyProtection="1">
      <alignment vertical="center"/>
      <protection locked="0"/>
    </xf>
    <xf numFmtId="166" fontId="9" fillId="0" borderId="0" xfId="1" applyNumberFormat="1" applyFont="1" applyFill="1" applyBorder="1" applyAlignment="1" applyProtection="1">
      <alignment vertical="center"/>
    </xf>
    <xf numFmtId="0" fontId="41" fillId="0" borderId="1" xfId="0" applyFont="1" applyBorder="1" applyAlignment="1" applyProtection="1">
      <alignment vertical="top" wrapText="1"/>
      <protection locked="0"/>
    </xf>
    <xf numFmtId="166" fontId="9" fillId="0" borderId="1" xfId="1" applyNumberFormat="1" applyFont="1" applyFill="1" applyBorder="1" applyAlignment="1" applyProtection="1">
      <alignment vertical="center"/>
      <protection locked="0"/>
    </xf>
    <xf numFmtId="166" fontId="11" fillId="0" borderId="1" xfId="1" applyNumberFormat="1" applyFont="1" applyFill="1" applyBorder="1" applyAlignment="1" applyProtection="1">
      <alignment vertical="center"/>
      <protection locked="0"/>
    </xf>
    <xf numFmtId="166" fontId="11" fillId="0" borderId="0" xfId="1" applyNumberFormat="1" applyFont="1" applyFill="1" applyBorder="1" applyAlignment="1" applyProtection="1">
      <alignment vertical="center"/>
      <protection locked="0"/>
    </xf>
    <xf numFmtId="166" fontId="11" fillId="0" borderId="4" xfId="1" applyNumberFormat="1" applyFont="1" applyFill="1" applyBorder="1" applyAlignment="1" applyProtection="1">
      <alignment vertical="center"/>
      <protection locked="0"/>
    </xf>
    <xf numFmtId="166" fontId="11" fillId="0" borderId="1" xfId="1" applyNumberFormat="1" applyFont="1" applyFill="1" applyBorder="1" applyAlignment="1" applyProtection="1">
      <alignment vertical="center"/>
    </xf>
    <xf numFmtId="0" fontId="41" fillId="0" borderId="0" xfId="0" applyFont="1" applyProtection="1">
      <protection locked="0"/>
    </xf>
    <xf numFmtId="0" fontId="40" fillId="0" borderId="0" xfId="0" applyFont="1" applyAlignment="1">
      <alignment horizontal="center" vertical="center" wrapText="1"/>
    </xf>
    <xf numFmtId="0" fontId="5" fillId="2" borderId="0" xfId="0" applyFont="1" applyFill="1" applyAlignment="1">
      <alignment horizontal="center" vertical="center" wrapText="1"/>
    </xf>
    <xf numFmtId="0" fontId="3" fillId="2" borderId="0" xfId="0" applyFont="1" applyFill="1" applyAlignment="1">
      <alignment horizontal="center" vertical="center" wrapText="1"/>
    </xf>
    <xf numFmtId="0" fontId="2" fillId="2" borderId="0" xfId="0" applyFont="1" applyFill="1" applyAlignment="1">
      <alignment vertical="center"/>
    </xf>
    <xf numFmtId="0" fontId="6" fillId="2" borderId="0" xfId="0" applyFont="1" applyFill="1" applyAlignment="1">
      <alignment horizontal="center" vertical="center"/>
    </xf>
    <xf numFmtId="0" fontId="0" fillId="0" borderId="0" xfId="0"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xf>
    <xf numFmtId="0" fontId="7" fillId="0" borderId="0" xfId="0" applyFont="1"/>
    <xf numFmtId="0" fontId="8" fillId="0" borderId="0" xfId="0" applyFont="1" applyAlignment="1">
      <alignment horizontal="center" vertical="center"/>
    </xf>
    <xf numFmtId="0" fontId="34" fillId="0" borderId="0" xfId="0" applyFont="1" applyAlignment="1">
      <alignment horizontal="center" vertical="center"/>
    </xf>
    <xf numFmtId="0" fontId="7" fillId="0" borderId="0" xfId="0" applyFont="1" applyAlignment="1">
      <alignment horizontal="left"/>
    </xf>
    <xf numFmtId="0" fontId="8" fillId="4" borderId="0" xfId="0" applyFont="1" applyFill="1" applyAlignment="1">
      <alignment horizontal="center" wrapText="1"/>
    </xf>
    <xf numFmtId="0" fontId="20" fillId="4" borderId="0" xfId="0" applyFont="1" applyFill="1" applyAlignment="1" applyProtection="1">
      <alignment horizontal="right" vertical="center"/>
      <protection hidden="1"/>
    </xf>
    <xf numFmtId="0" fontId="23" fillId="4" borderId="0" xfId="0" applyFont="1" applyFill="1" applyAlignment="1">
      <alignment horizontal="right" vertical="center"/>
    </xf>
    <xf numFmtId="0" fontId="39" fillId="4" borderId="0" xfId="3" applyFont="1" applyFill="1" applyAlignment="1">
      <alignment horizontal="left" vertical="center"/>
    </xf>
    <xf numFmtId="0" fontId="10" fillId="0" borderId="0" xfId="0" applyFont="1" applyAlignment="1">
      <alignment horizontal="center" vertical="center" wrapText="1"/>
    </xf>
    <xf numFmtId="0" fontId="9" fillId="0" borderId="0" xfId="0" applyFont="1" applyAlignment="1">
      <alignment horizontal="center" vertical="center"/>
    </xf>
    <xf numFmtId="0" fontId="8" fillId="4" borderId="0" xfId="0" applyFont="1" applyFill="1" applyAlignment="1">
      <alignment wrapText="1"/>
    </xf>
    <xf numFmtId="0" fontId="8" fillId="4" borderId="0" xfId="3" applyFont="1" applyFill="1" applyAlignment="1">
      <alignment horizontal="left" vertical="center"/>
    </xf>
    <xf numFmtId="0" fontId="10" fillId="0" borderId="0" xfId="0" applyFont="1" applyAlignment="1">
      <alignment horizontal="center" vertical="center"/>
    </xf>
    <xf numFmtId="0" fontId="8" fillId="0" borderId="1" xfId="3" applyFont="1" applyBorder="1" applyAlignment="1">
      <alignment horizontal="center" vertical="center"/>
    </xf>
    <xf numFmtId="0" fontId="8" fillId="0" borderId="2" xfId="3" applyFont="1" applyBorder="1" applyAlignment="1">
      <alignment horizontal="center" vertical="center"/>
    </xf>
    <xf numFmtId="0" fontId="8" fillId="0" borderId="0" xfId="5" quotePrefix="1" applyFont="1" applyAlignment="1">
      <alignment horizontal="center" vertical="center"/>
    </xf>
    <xf numFmtId="0" fontId="8" fillId="0" borderId="0" xfId="3" applyFont="1" applyAlignment="1">
      <alignment horizontal="center" vertical="center"/>
    </xf>
    <xf numFmtId="166" fontId="8" fillId="4" borderId="0" xfId="6" applyNumberFormat="1" applyFont="1" applyFill="1" applyAlignment="1">
      <alignment vertical="center"/>
    </xf>
    <xf numFmtId="0" fontId="8" fillId="4" borderId="0" xfId="4" applyFont="1" applyFill="1" applyAlignment="1">
      <alignment horizontal="left"/>
    </xf>
    <xf numFmtId="0" fontId="8" fillId="4" borderId="0" xfId="6" applyFont="1" applyFill="1" applyAlignment="1">
      <alignment horizontal="center" vertical="top"/>
    </xf>
    <xf numFmtId="0" fontId="8" fillId="0" borderId="0" xfId="3" applyFont="1" applyAlignment="1" applyProtection="1">
      <alignment horizontal="center" vertical="center"/>
      <protection locked="0"/>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47">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fill>
        <patternFill patternType="none">
          <fgColor indexed="64"/>
          <bgColor indexed="65"/>
        </patternFill>
      </fill>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color theme="0" tint="-4.9989318521683403E-2"/>
      </font>
    </dxf>
    <dxf>
      <font>
        <strike val="0"/>
        <u val="double"/>
      </font>
    </dxf>
    <dxf>
      <font>
        <b val="0"/>
        <i val="0"/>
        <color theme="1"/>
      </font>
      <numFmt numFmtId="0" formatCode="General"/>
      <border>
        <top style="hair">
          <color indexed="64"/>
        </top>
      </border>
    </dxf>
    <dxf>
      <font>
        <b val="0"/>
        <i val="0"/>
        <color theme="1"/>
      </font>
      <numFmt numFmtId="0" formatCode="General"/>
      <border>
        <top style="hair">
          <color indexed="64"/>
        </top>
      </border>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4\&#1082;&#1086;&#1085;&#1089;&#1086;&#1083;&#1080;&#1076;&#1080;&#1088;&#1072;&#1085;%20&#1086;&#1090;&#1095;&#1077;&#1090;\_K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92024\&#1082;&#1086;&#1085;&#1089;&#1086;&#1083;&#1080;&#1076;&#1080;&#1088;&#1072;&#1085;%20&#1086;&#1090;&#1095;&#1077;&#1090;\_K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2">
          <cell r="AA2">
            <v>45473</v>
          </cell>
        </row>
        <row r="3">
          <cell r="AB3">
            <v>0</v>
          </cell>
        </row>
        <row r="44">
          <cell r="F44" t="str">
            <v>Съставител:</v>
          </cell>
        </row>
        <row r="46">
          <cell r="F46" t="str">
            <v>Мила Валентинова Павлова</v>
          </cell>
        </row>
      </sheetData>
      <sheetData sheetId="1">
        <row r="9">
          <cell r="J9">
            <v>0</v>
          </cell>
          <cell r="L9">
            <v>0</v>
          </cell>
        </row>
        <row r="10">
          <cell r="J10">
            <v>0</v>
          </cell>
          <cell r="L10">
            <v>0</v>
          </cell>
        </row>
        <row r="11">
          <cell r="J11">
            <v>0</v>
          </cell>
          <cell r="L11">
            <v>0</v>
          </cell>
        </row>
        <row r="12">
          <cell r="J12">
            <v>0</v>
          </cell>
          <cell r="L12">
            <v>0</v>
          </cell>
        </row>
        <row r="13">
          <cell r="J13">
            <v>0</v>
          </cell>
          <cell r="L13">
            <v>0</v>
          </cell>
        </row>
        <row r="14">
          <cell r="J14">
            <v>0</v>
          </cell>
          <cell r="L14">
            <v>0</v>
          </cell>
        </row>
        <row r="15">
          <cell r="J15">
            <v>0</v>
          </cell>
          <cell r="L15">
            <v>0</v>
          </cell>
        </row>
        <row r="16">
          <cell r="J16">
            <v>0</v>
          </cell>
          <cell r="L16">
            <v>0</v>
          </cell>
        </row>
        <row r="17">
          <cell r="J17">
            <v>0</v>
          </cell>
          <cell r="L17">
            <v>0</v>
          </cell>
        </row>
        <row r="18">
          <cell r="J18">
            <v>0</v>
          </cell>
          <cell r="L18">
            <v>0</v>
          </cell>
        </row>
        <row r="19">
          <cell r="J19">
            <v>0</v>
          </cell>
          <cell r="L19">
            <v>0</v>
          </cell>
        </row>
        <row r="20">
          <cell r="J20">
            <v>0</v>
          </cell>
          <cell r="L20">
            <v>0</v>
          </cell>
        </row>
        <row r="21">
          <cell r="J21">
            <v>0</v>
          </cell>
          <cell r="L21">
            <v>0</v>
          </cell>
        </row>
        <row r="22">
          <cell r="J22">
            <v>0</v>
          </cell>
          <cell r="L22">
            <v>0</v>
          </cell>
        </row>
        <row r="23">
          <cell r="J23">
            <v>0</v>
          </cell>
          <cell r="L23">
            <v>0</v>
          </cell>
        </row>
        <row r="24">
          <cell r="J24">
            <v>0</v>
          </cell>
          <cell r="L24">
            <v>0</v>
          </cell>
        </row>
        <row r="25">
          <cell r="J25">
            <v>0</v>
          </cell>
          <cell r="L25">
            <v>0</v>
          </cell>
        </row>
        <row r="26">
          <cell r="J26">
            <v>0</v>
          </cell>
          <cell r="L26">
            <v>0</v>
          </cell>
        </row>
        <row r="27">
          <cell r="J27">
            <v>0</v>
          </cell>
          <cell r="L27">
            <v>0</v>
          </cell>
        </row>
        <row r="28">
          <cell r="J28">
            <v>0</v>
          </cell>
          <cell r="L28">
            <v>0</v>
          </cell>
        </row>
        <row r="29">
          <cell r="J29">
            <v>0</v>
          </cell>
          <cell r="L29">
            <v>0</v>
          </cell>
        </row>
        <row r="30">
          <cell r="J30">
            <v>0</v>
          </cell>
          <cell r="L30">
            <v>0</v>
          </cell>
        </row>
        <row r="31">
          <cell r="J31">
            <v>0</v>
          </cell>
          <cell r="L31">
            <v>0</v>
          </cell>
        </row>
        <row r="32">
          <cell r="J32">
            <v>0</v>
          </cell>
          <cell r="L32">
            <v>0</v>
          </cell>
        </row>
        <row r="33">
          <cell r="J33">
            <v>0</v>
          </cell>
          <cell r="L33">
            <v>0</v>
          </cell>
        </row>
        <row r="34">
          <cell r="J34">
            <v>0</v>
          </cell>
          <cell r="L34">
            <v>0</v>
          </cell>
        </row>
        <row r="35">
          <cell r="J35">
            <v>0</v>
          </cell>
          <cell r="L35">
            <v>0</v>
          </cell>
        </row>
        <row r="36">
          <cell r="J36">
            <v>0</v>
          </cell>
          <cell r="L36">
            <v>0</v>
          </cell>
        </row>
        <row r="37">
          <cell r="J37">
            <v>0</v>
          </cell>
          <cell r="L37">
            <v>0</v>
          </cell>
        </row>
        <row r="38">
          <cell r="J38">
            <v>0</v>
          </cell>
          <cell r="L38">
            <v>0</v>
          </cell>
        </row>
        <row r="39">
          <cell r="J39">
            <v>0</v>
          </cell>
          <cell r="L39">
            <v>0</v>
          </cell>
        </row>
        <row r="40">
          <cell r="J40">
            <v>0</v>
          </cell>
          <cell r="L40">
            <v>0</v>
          </cell>
        </row>
        <row r="41">
          <cell r="J41">
            <v>0</v>
          </cell>
          <cell r="L41">
            <v>0</v>
          </cell>
        </row>
        <row r="42">
          <cell r="J42">
            <v>0</v>
          </cell>
          <cell r="L42">
            <v>0</v>
          </cell>
        </row>
        <row r="43">
          <cell r="J43">
            <v>0</v>
          </cell>
          <cell r="L43">
            <v>0</v>
          </cell>
        </row>
        <row r="44">
          <cell r="J44">
            <v>0</v>
          </cell>
          <cell r="L44">
            <v>0</v>
          </cell>
        </row>
        <row r="45">
          <cell r="J45">
            <v>0</v>
          </cell>
          <cell r="L45">
            <v>0</v>
          </cell>
        </row>
        <row r="46">
          <cell r="J46">
            <v>0</v>
          </cell>
          <cell r="L46">
            <v>0</v>
          </cell>
        </row>
        <row r="58">
          <cell r="F58">
            <v>47851</v>
          </cell>
          <cell r="I58">
            <v>0</v>
          </cell>
          <cell r="J58">
            <v>0</v>
          </cell>
          <cell r="L58">
            <v>0</v>
          </cell>
        </row>
        <row r="59">
          <cell r="J59">
            <v>0</v>
          </cell>
          <cell r="L59">
            <v>0</v>
          </cell>
        </row>
        <row r="60">
          <cell r="J60">
            <v>0</v>
          </cell>
          <cell r="L60">
            <v>0</v>
          </cell>
        </row>
        <row r="61">
          <cell r="J61">
            <v>0</v>
          </cell>
          <cell r="L61">
            <v>0</v>
          </cell>
        </row>
        <row r="62">
          <cell r="J62">
            <v>0</v>
          </cell>
          <cell r="L62">
            <v>0</v>
          </cell>
        </row>
        <row r="63">
          <cell r="F63">
            <v>0</v>
          </cell>
          <cell r="I63">
            <v>0</v>
          </cell>
          <cell r="J63">
            <v>0</v>
          </cell>
          <cell r="L63">
            <v>0</v>
          </cell>
        </row>
        <row r="64">
          <cell r="J64">
            <v>0</v>
          </cell>
          <cell r="L64">
            <v>0</v>
          </cell>
        </row>
        <row r="65">
          <cell r="F65">
            <v>0</v>
          </cell>
          <cell r="I65">
            <v>0</v>
          </cell>
          <cell r="J65">
            <v>0</v>
          </cell>
          <cell r="L65">
            <v>0</v>
          </cell>
        </row>
        <row r="66">
          <cell r="J66">
            <v>0</v>
          </cell>
          <cell r="L66">
            <v>0</v>
          </cell>
        </row>
        <row r="67">
          <cell r="F67">
            <v>0</v>
          </cell>
          <cell r="I67">
            <v>0</v>
          </cell>
          <cell r="J67">
            <v>0</v>
          </cell>
          <cell r="L67">
            <v>0</v>
          </cell>
        </row>
        <row r="68">
          <cell r="J68">
            <v>0</v>
          </cell>
          <cell r="L68">
            <v>0</v>
          </cell>
        </row>
        <row r="69">
          <cell r="F69">
            <v>-17167</v>
          </cell>
          <cell r="I69">
            <v>0</v>
          </cell>
          <cell r="J69">
            <v>0</v>
          </cell>
          <cell r="L69">
            <v>0</v>
          </cell>
        </row>
        <row r="70">
          <cell r="J70">
            <v>0</v>
          </cell>
          <cell r="L70">
            <v>0</v>
          </cell>
        </row>
        <row r="71">
          <cell r="F71">
            <v>-353</v>
          </cell>
          <cell r="I71">
            <v>0</v>
          </cell>
          <cell r="J71">
            <v>0</v>
          </cell>
          <cell r="L71">
            <v>0</v>
          </cell>
        </row>
        <row r="72">
          <cell r="J72">
            <v>0</v>
          </cell>
          <cell r="L72">
            <v>0</v>
          </cell>
        </row>
        <row r="73">
          <cell r="I73">
            <v>0</v>
          </cell>
          <cell r="J73">
            <v>0</v>
          </cell>
          <cell r="L73">
            <v>0</v>
          </cell>
        </row>
        <row r="74">
          <cell r="J74">
            <v>0</v>
          </cell>
          <cell r="L74">
            <v>0</v>
          </cell>
        </row>
        <row r="75">
          <cell r="F75">
            <v>30331</v>
          </cell>
          <cell r="I75">
            <v>0</v>
          </cell>
          <cell r="J75">
            <v>0</v>
          </cell>
          <cell r="L75">
            <v>0</v>
          </cell>
        </row>
        <row r="76">
          <cell r="J76">
            <v>0</v>
          </cell>
          <cell r="L76">
            <v>0</v>
          </cell>
        </row>
        <row r="77">
          <cell r="F77">
            <v>340</v>
          </cell>
          <cell r="I77">
            <v>0</v>
          </cell>
          <cell r="J77">
            <v>0</v>
          </cell>
          <cell r="L77">
            <v>0</v>
          </cell>
        </row>
        <row r="78">
          <cell r="J78">
            <v>0</v>
          </cell>
          <cell r="L78">
            <v>0</v>
          </cell>
        </row>
        <row r="79">
          <cell r="F79">
            <v>30671</v>
          </cell>
          <cell r="I79">
            <v>0</v>
          </cell>
          <cell r="J79">
            <v>0</v>
          </cell>
          <cell r="L79">
            <v>0</v>
          </cell>
        </row>
        <row r="80">
          <cell r="J80">
            <v>0</v>
          </cell>
          <cell r="L80">
            <v>0</v>
          </cell>
        </row>
        <row r="81">
          <cell r="J81">
            <v>0</v>
          </cell>
          <cell r="L81">
            <v>0</v>
          </cell>
        </row>
        <row r="82">
          <cell r="J82">
            <v>0</v>
          </cell>
          <cell r="L82">
            <v>0</v>
          </cell>
        </row>
        <row r="83">
          <cell r="J83">
            <v>0</v>
          </cell>
          <cell r="L83">
            <v>0</v>
          </cell>
        </row>
        <row r="84">
          <cell r="J84">
            <v>0</v>
          </cell>
          <cell r="L84">
            <v>0</v>
          </cell>
        </row>
        <row r="85">
          <cell r="J85">
            <v>0</v>
          </cell>
          <cell r="L85">
            <v>0</v>
          </cell>
        </row>
        <row r="86">
          <cell r="J86">
            <v>0</v>
          </cell>
          <cell r="L86">
            <v>0</v>
          </cell>
        </row>
        <row r="87">
          <cell r="J87">
            <v>0</v>
          </cell>
          <cell r="L87">
            <v>0</v>
          </cell>
        </row>
        <row r="88">
          <cell r="J88">
            <v>0</v>
          </cell>
          <cell r="L88">
            <v>0</v>
          </cell>
        </row>
        <row r="89">
          <cell r="J89">
            <v>0</v>
          </cell>
          <cell r="L89">
            <v>0</v>
          </cell>
        </row>
        <row r="90">
          <cell r="J90">
            <v>0</v>
          </cell>
          <cell r="L90">
            <v>0</v>
          </cell>
        </row>
        <row r="91">
          <cell r="J91">
            <v>0</v>
          </cell>
          <cell r="L91">
            <v>0</v>
          </cell>
        </row>
        <row r="92">
          <cell r="J92">
            <v>0</v>
          </cell>
          <cell r="L92">
            <v>0</v>
          </cell>
        </row>
        <row r="93">
          <cell r="J93">
            <v>0</v>
          </cell>
          <cell r="L93">
            <v>0</v>
          </cell>
        </row>
        <row r="94">
          <cell r="J94">
            <v>0</v>
          </cell>
          <cell r="L94">
            <v>0</v>
          </cell>
        </row>
        <row r="95">
          <cell r="J95">
            <v>0</v>
          </cell>
          <cell r="L95">
            <v>0</v>
          </cell>
        </row>
        <row r="96">
          <cell r="J96">
            <v>0</v>
          </cell>
          <cell r="L96">
            <v>0</v>
          </cell>
        </row>
        <row r="97">
          <cell r="J97">
            <v>0</v>
          </cell>
          <cell r="L97">
            <v>0</v>
          </cell>
        </row>
        <row r="98">
          <cell r="J98">
            <v>0</v>
          </cell>
          <cell r="L98">
            <v>0</v>
          </cell>
        </row>
        <row r="99">
          <cell r="J99">
            <v>0</v>
          </cell>
          <cell r="L99">
            <v>0</v>
          </cell>
        </row>
        <row r="100">
          <cell r="J100">
            <v>0</v>
          </cell>
          <cell r="L100">
            <v>0</v>
          </cell>
        </row>
        <row r="101">
          <cell r="J101">
            <v>0</v>
          </cell>
          <cell r="L101">
            <v>0</v>
          </cell>
        </row>
        <row r="102">
          <cell r="J102">
            <v>0</v>
          </cell>
          <cell r="L102">
            <v>0</v>
          </cell>
        </row>
        <row r="103">
          <cell r="J103">
            <v>0</v>
          </cell>
          <cell r="L103">
            <v>0</v>
          </cell>
        </row>
        <row r="104">
          <cell r="J104">
            <v>0</v>
          </cell>
          <cell r="L104">
            <v>0</v>
          </cell>
        </row>
        <row r="105">
          <cell r="J105">
            <v>0</v>
          </cell>
          <cell r="L105">
            <v>0</v>
          </cell>
        </row>
        <row r="106">
          <cell r="J106">
            <v>0</v>
          </cell>
          <cell r="L106">
            <v>0</v>
          </cell>
        </row>
        <row r="107">
          <cell r="J107">
            <v>0</v>
          </cell>
          <cell r="L107">
            <v>0</v>
          </cell>
        </row>
        <row r="108">
          <cell r="J108">
            <v>0</v>
          </cell>
          <cell r="L108">
            <v>0</v>
          </cell>
        </row>
        <row r="109">
          <cell r="J109">
            <v>0</v>
          </cell>
          <cell r="L109">
            <v>0</v>
          </cell>
        </row>
        <row r="110">
          <cell r="J110">
            <v>0</v>
          </cell>
          <cell r="L110">
            <v>0</v>
          </cell>
        </row>
        <row r="111">
          <cell r="J111">
            <v>0</v>
          </cell>
          <cell r="L111">
            <v>0</v>
          </cell>
        </row>
        <row r="112">
          <cell r="J112">
            <v>0</v>
          </cell>
          <cell r="L112">
            <v>0</v>
          </cell>
        </row>
        <row r="113">
          <cell r="J113">
            <v>0</v>
          </cell>
          <cell r="L113">
            <v>0</v>
          </cell>
        </row>
        <row r="114">
          <cell r="J114">
            <v>0</v>
          </cell>
          <cell r="L114">
            <v>0</v>
          </cell>
        </row>
      </sheetData>
      <sheetData sheetId="2">
        <row r="1">
          <cell r="A1" t="str">
            <v>ТК - ИМОТИ АД</v>
          </cell>
        </row>
      </sheetData>
      <sheetData sheetId="3"/>
      <sheetData sheetId="4">
        <row r="77">
          <cell r="C77">
            <v>80</v>
          </cell>
        </row>
      </sheetData>
      <sheetData sheetId="5">
        <row r="12">
          <cell r="C12">
            <v>0</v>
          </cell>
          <cell r="E12">
            <v>0</v>
          </cell>
          <cell r="G12">
            <v>0</v>
          </cell>
          <cell r="I12">
            <v>0</v>
          </cell>
          <cell r="K12">
            <v>0</v>
          </cell>
          <cell r="M12">
            <v>0</v>
          </cell>
          <cell r="O12">
            <v>0</v>
          </cell>
          <cell r="Q12">
            <v>0</v>
          </cell>
          <cell r="S12">
            <v>0</v>
          </cell>
        </row>
        <row r="54">
          <cell r="C54">
            <v>0</v>
          </cell>
          <cell r="E54">
            <v>0</v>
          </cell>
          <cell r="G54">
            <v>0</v>
          </cell>
          <cell r="I54">
            <v>0</v>
          </cell>
          <cell r="K54">
            <v>0</v>
          </cell>
          <cell r="M54">
            <v>0</v>
          </cell>
          <cell r="O54">
            <v>0</v>
          </cell>
          <cell r="Q54">
            <v>0</v>
          </cell>
          <cell r="S54">
            <v>0</v>
          </cell>
        </row>
        <row r="96">
          <cell r="C96">
            <v>47851</v>
          </cell>
          <cell r="E96">
            <v>0</v>
          </cell>
          <cell r="G96">
            <v>0</v>
          </cell>
          <cell r="I96">
            <v>0</v>
          </cell>
          <cell r="K96">
            <v>-17167</v>
          </cell>
          <cell r="M96">
            <v>-353</v>
          </cell>
          <cell r="O96">
            <v>30331</v>
          </cell>
          <cell r="Q96">
            <v>340</v>
          </cell>
          <cell r="S96">
            <v>30671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v>0</v>
          </cell>
          <cell r="N54" t="str">
            <v>СОП „Захаринова и Партньори” ООД</v>
          </cell>
        </row>
        <row r="55">
          <cell r="M55">
            <v>45532</v>
          </cell>
          <cell r="N55">
            <v>41820</v>
          </cell>
        </row>
        <row r="56">
          <cell r="M56">
            <v>0</v>
          </cell>
          <cell r="N56" t="str">
            <v>СОП „Захаринова и Партньори” ООД</v>
          </cell>
        </row>
        <row r="57">
          <cell r="M57">
            <v>45532</v>
          </cell>
          <cell r="N57">
            <v>41820</v>
          </cell>
        </row>
        <row r="58">
          <cell r="M58">
            <v>0</v>
          </cell>
          <cell r="N58" t="str">
            <v>СОП „Захаринова и Партньори” ООД</v>
          </cell>
        </row>
        <row r="59">
          <cell r="M59">
            <v>45532</v>
          </cell>
          <cell r="N59">
            <v>41820</v>
          </cell>
        </row>
        <row r="60">
          <cell r="M60">
            <v>0</v>
          </cell>
          <cell r="N60" t="str">
            <v>СОП „Захаринова и Партньори” ООД</v>
          </cell>
        </row>
        <row r="61">
          <cell r="M61">
            <v>45532</v>
          </cell>
          <cell r="N61">
            <v>41820</v>
          </cell>
        </row>
        <row r="62">
          <cell r="M62" t="str">
            <v>КК</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9</v>
          </cell>
          <cell r="AC1">
            <v>2024</v>
          </cell>
          <cell r="AD1" t="str">
            <v>30.9.2024</v>
          </cell>
          <cell r="AF1" t="str">
            <v>30.9.2023</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sheetData sheetId="2">
        <row r="1">
          <cell r="A1" t="str">
            <v>ТК - ИМОТИ АД</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v>0</v>
          </cell>
          <cell r="N54" t="str">
            <v>СОП „Захаринова и Партньори” ООД</v>
          </cell>
        </row>
        <row r="57">
          <cell r="M57">
            <v>45623</v>
          </cell>
          <cell r="N57">
            <v>41820</v>
          </cell>
        </row>
        <row r="58">
          <cell r="M58">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workbookViewId="0"/>
  </sheetViews>
  <sheetFormatPr defaultRowHeight="15"/>
  <sheetData>
    <row r="1" spans="1:9">
      <c r="A1" s="1"/>
      <c r="B1" s="218" t="s">
        <v>0</v>
      </c>
      <c r="C1" s="218"/>
      <c r="D1" s="218"/>
      <c r="E1" s="218"/>
      <c r="F1" s="218"/>
      <c r="G1" s="218"/>
      <c r="H1" s="218"/>
      <c r="I1" s="2"/>
    </row>
    <row r="2" spans="1:9">
      <c r="A2" s="1"/>
      <c r="B2" s="218"/>
      <c r="C2" s="218"/>
      <c r="D2" s="218"/>
      <c r="E2" s="218"/>
      <c r="F2" s="218"/>
      <c r="G2" s="218"/>
      <c r="H2" s="218"/>
      <c r="I2" s="2"/>
    </row>
    <row r="3" spans="1:9">
      <c r="A3" s="1"/>
      <c r="B3" s="218"/>
      <c r="C3" s="218"/>
      <c r="D3" s="218"/>
      <c r="E3" s="218"/>
      <c r="F3" s="218"/>
      <c r="G3" s="218"/>
      <c r="H3" s="218"/>
      <c r="I3" s="2"/>
    </row>
    <row r="4" spans="1:9">
      <c r="A4" s="1"/>
      <c r="B4" s="218"/>
      <c r="C4" s="218"/>
      <c r="D4" s="218"/>
      <c r="E4" s="218"/>
      <c r="F4" s="218"/>
      <c r="G4" s="218"/>
      <c r="H4" s="218"/>
      <c r="I4" s="2"/>
    </row>
    <row r="5" spans="1:9">
      <c r="A5" s="1"/>
      <c r="B5" s="218"/>
      <c r="C5" s="218"/>
      <c r="D5" s="218"/>
      <c r="E5" s="218"/>
      <c r="F5" s="218"/>
      <c r="G5" s="218"/>
      <c r="H5" s="218"/>
      <c r="I5" s="2"/>
    </row>
    <row r="6" spans="1:9">
      <c r="A6" s="1"/>
      <c r="B6" s="218"/>
      <c r="C6" s="218"/>
      <c r="D6" s="218"/>
      <c r="E6" s="218"/>
      <c r="F6" s="218"/>
      <c r="G6" s="218"/>
      <c r="H6" s="218"/>
      <c r="I6" s="2"/>
    </row>
    <row r="7" spans="1:9">
      <c r="A7" s="219"/>
      <c r="B7" s="219"/>
      <c r="C7" s="219"/>
      <c r="D7" s="219"/>
      <c r="E7" s="219"/>
      <c r="F7" s="219"/>
      <c r="G7" s="219"/>
      <c r="H7" s="219"/>
      <c r="I7" s="221"/>
    </row>
    <row r="8" spans="1:9">
      <c r="A8" s="219"/>
      <c r="B8" s="219"/>
      <c r="C8" s="219"/>
      <c r="D8" s="219"/>
      <c r="E8" s="219"/>
      <c r="F8" s="219"/>
      <c r="G8" s="219"/>
      <c r="H8" s="219"/>
      <c r="I8" s="221"/>
    </row>
    <row r="9" spans="1:9">
      <c r="A9" s="219"/>
      <c r="B9" s="219"/>
      <c r="C9" s="219"/>
      <c r="D9" s="219"/>
      <c r="E9" s="219"/>
      <c r="F9" s="219"/>
      <c r="G9" s="219"/>
      <c r="H9" s="219"/>
      <c r="I9" s="221"/>
    </row>
    <row r="10" spans="1:9">
      <c r="A10" s="222" t="s">
        <v>6</v>
      </c>
      <c r="B10" s="222"/>
      <c r="C10" s="222"/>
      <c r="D10" s="222"/>
      <c r="E10" s="222"/>
      <c r="F10" s="222"/>
      <c r="G10" s="222"/>
      <c r="H10" s="222"/>
      <c r="I10" s="222"/>
    </row>
    <row r="11" spans="1:9" ht="44.25" customHeight="1">
      <c r="A11" s="222"/>
      <c r="B11" s="222"/>
      <c r="C11" s="222"/>
      <c r="D11" s="222"/>
      <c r="E11" s="222"/>
      <c r="F11" s="222"/>
      <c r="G11" s="222"/>
      <c r="H11" s="222"/>
      <c r="I11" s="222"/>
    </row>
    <row r="12" spans="1:9" ht="21" customHeight="1">
      <c r="A12" s="217" t="s">
        <v>180</v>
      </c>
      <c r="B12" s="217"/>
      <c r="C12" s="217"/>
      <c r="D12" s="217"/>
      <c r="E12" s="217"/>
      <c r="F12" s="217"/>
      <c r="G12" s="217"/>
      <c r="H12" s="217"/>
      <c r="I12" s="217"/>
    </row>
    <row r="13" spans="1:9" ht="21" customHeight="1">
      <c r="A13" s="217"/>
      <c r="B13" s="217"/>
      <c r="C13" s="217"/>
      <c r="D13" s="217"/>
      <c r="E13" s="217"/>
      <c r="F13" s="217"/>
      <c r="G13" s="217"/>
      <c r="H13" s="217"/>
      <c r="I13" s="217"/>
    </row>
    <row r="14" spans="1:9">
      <c r="A14" s="1"/>
      <c r="B14" s="1"/>
      <c r="C14" s="1"/>
      <c r="D14" s="1"/>
      <c r="E14" s="1"/>
      <c r="F14" s="1"/>
      <c r="G14" s="1"/>
      <c r="H14" s="1"/>
      <c r="I14" s="2"/>
    </row>
    <row r="15" spans="1:9">
      <c r="A15" s="1"/>
      <c r="B15" s="1"/>
      <c r="C15" s="1"/>
      <c r="D15" s="1"/>
      <c r="E15" s="1"/>
      <c r="F15" s="1"/>
      <c r="G15" s="1"/>
      <c r="H15" s="1"/>
      <c r="I15" s="2"/>
    </row>
    <row r="16" spans="1:9">
      <c r="A16" s="1"/>
      <c r="B16" s="223"/>
      <c r="C16" s="223"/>
      <c r="D16" s="223"/>
      <c r="E16" s="223"/>
      <c r="F16" s="223"/>
      <c r="G16" s="223"/>
      <c r="H16" s="223"/>
      <c r="I16" s="2"/>
    </row>
    <row r="17" spans="1:9">
      <c r="A17" s="1"/>
      <c r="B17" s="223"/>
      <c r="C17" s="223"/>
      <c r="D17" s="223"/>
      <c r="E17" s="223"/>
      <c r="F17" s="223"/>
      <c r="G17" s="223"/>
      <c r="H17" s="223"/>
      <c r="I17" s="2"/>
    </row>
    <row r="18" spans="1:9">
      <c r="A18" s="1"/>
      <c r="B18" s="1"/>
      <c r="C18" s="1"/>
      <c r="D18" s="1"/>
      <c r="E18" s="1"/>
      <c r="F18" s="1"/>
      <c r="G18" s="1"/>
      <c r="H18" s="1"/>
      <c r="I18" s="2"/>
    </row>
    <row r="19" spans="1:9" hidden="1">
      <c r="A19" s="1"/>
      <c r="B19" s="1"/>
      <c r="C19" s="1"/>
      <c r="D19" s="1"/>
      <c r="E19" s="1"/>
      <c r="F19" s="1"/>
      <c r="G19" s="1"/>
      <c r="H19" s="1"/>
      <c r="I19" s="2"/>
    </row>
    <row r="20" spans="1:9" hidden="1">
      <c r="A20" s="1"/>
      <c r="B20" s="1"/>
      <c r="C20" s="1"/>
      <c r="D20" s="1"/>
      <c r="E20" s="1"/>
      <c r="F20" s="1"/>
      <c r="G20" s="1"/>
      <c r="H20" s="1"/>
      <c r="I20" s="2"/>
    </row>
    <row r="21" spans="1:9" hidden="1">
      <c r="A21" s="1"/>
      <c r="B21" s="1"/>
      <c r="C21" s="1"/>
      <c r="D21" s="1"/>
      <c r="E21" s="1"/>
      <c r="F21" s="1"/>
      <c r="G21" s="1"/>
      <c r="H21" s="1"/>
      <c r="I21" s="2"/>
    </row>
    <row r="22" spans="1:9">
      <c r="A22" s="219"/>
      <c r="B22" s="219"/>
      <c r="C22" s="219"/>
      <c r="D22" s="219"/>
      <c r="E22" s="219"/>
      <c r="F22" s="219"/>
      <c r="G22" s="219"/>
      <c r="H22" s="219"/>
      <c r="I22" s="221"/>
    </row>
    <row r="23" spans="1:9">
      <c r="A23" s="219"/>
      <c r="B23" s="219"/>
      <c r="C23" s="219"/>
      <c r="D23" s="219"/>
      <c r="E23" s="219"/>
      <c r="F23" s="219"/>
      <c r="G23" s="219"/>
      <c r="H23" s="219"/>
      <c r="I23" s="221"/>
    </row>
    <row r="24" spans="1:9">
      <c r="A24" s="219"/>
      <c r="B24" s="219"/>
      <c r="C24" s="219"/>
      <c r="D24" s="219"/>
      <c r="E24" s="219"/>
      <c r="F24" s="219"/>
      <c r="G24" s="219"/>
      <c r="H24" s="219"/>
      <c r="I24" s="221"/>
    </row>
    <row r="25" spans="1:9">
      <c r="A25" s="219"/>
      <c r="B25" s="219"/>
      <c r="C25" s="219"/>
      <c r="D25" s="219"/>
      <c r="E25" s="219"/>
      <c r="F25" s="219"/>
      <c r="G25" s="219"/>
      <c r="H25" s="219"/>
      <c r="I25" s="221"/>
    </row>
    <row r="26" spans="1:9" hidden="1">
      <c r="A26" s="219"/>
      <c r="B26" s="219"/>
      <c r="C26" s="219"/>
      <c r="D26" s="219"/>
      <c r="E26" s="219"/>
      <c r="F26" s="219"/>
      <c r="G26" s="219"/>
      <c r="H26" s="219"/>
      <c r="I26" s="221"/>
    </row>
    <row r="27" spans="1:9" hidden="1">
      <c r="A27" s="219"/>
      <c r="B27" s="219"/>
      <c r="C27" s="219"/>
      <c r="D27" s="219"/>
      <c r="E27" s="219"/>
      <c r="F27" s="219"/>
      <c r="G27" s="219"/>
      <c r="H27" s="219"/>
      <c r="I27" s="221"/>
    </row>
    <row r="28" spans="1:9" hidden="1">
      <c r="A28" s="1"/>
      <c r="B28" s="1"/>
      <c r="C28" s="1"/>
      <c r="D28" s="1"/>
      <c r="E28" s="1"/>
      <c r="F28" s="1"/>
      <c r="G28" s="1"/>
      <c r="H28" s="1"/>
      <c r="I28" s="2"/>
    </row>
    <row r="29" spans="1:9">
      <c r="A29" s="1"/>
      <c r="B29" s="1"/>
      <c r="C29" s="1"/>
      <c r="D29" s="1"/>
      <c r="E29" s="1"/>
      <c r="F29" s="1"/>
      <c r="G29" s="1"/>
      <c r="H29" s="1"/>
      <c r="I29" s="2"/>
    </row>
    <row r="30" spans="1:9">
      <c r="A30" s="1"/>
      <c r="B30" s="1"/>
      <c r="C30" s="1"/>
      <c r="D30" s="1"/>
      <c r="E30" s="1"/>
      <c r="F30" s="1"/>
      <c r="G30" s="1"/>
      <c r="H30" s="1"/>
      <c r="I30" s="2"/>
    </row>
    <row r="31" spans="1:9">
      <c r="A31" s="220" t="s">
        <v>1</v>
      </c>
      <c r="B31" s="220"/>
      <c r="C31" s="220"/>
      <c r="D31" s="220"/>
      <c r="E31" s="1"/>
      <c r="F31" s="220" t="s">
        <v>2</v>
      </c>
      <c r="G31" s="220"/>
      <c r="H31" s="220"/>
      <c r="I31" s="220"/>
    </row>
    <row r="32" spans="1:9">
      <c r="A32" s="1"/>
      <c r="B32" s="1"/>
      <c r="C32" s="1"/>
      <c r="D32" s="1"/>
      <c r="E32" s="1"/>
      <c r="F32" s="1"/>
      <c r="G32" s="1"/>
      <c r="H32" s="1"/>
      <c r="I32" s="2"/>
    </row>
    <row r="33" spans="1:9">
      <c r="A33" s="220" t="s">
        <v>3</v>
      </c>
      <c r="B33" s="220"/>
      <c r="C33" s="220"/>
      <c r="D33" s="220"/>
      <c r="E33" s="1"/>
      <c r="F33" s="220" t="s">
        <v>4</v>
      </c>
      <c r="G33" s="220"/>
      <c r="H33" s="220"/>
      <c r="I33" s="220"/>
    </row>
    <row r="37" spans="1:9">
      <c r="A37" s="224" t="s">
        <v>5</v>
      </c>
      <c r="B37" s="224"/>
      <c r="C37" s="224"/>
      <c r="D37" s="224"/>
    </row>
    <row r="41" spans="1:9" ht="18" customHeight="1"/>
    <row r="48" spans="1:9" ht="20.25">
      <c r="A48" s="216" t="s">
        <v>183</v>
      </c>
      <c r="B48" s="216"/>
      <c r="C48" s="216"/>
      <c r="D48" s="216"/>
      <c r="E48" s="216"/>
      <c r="F48" s="216"/>
      <c r="G48" s="216"/>
      <c r="H48" s="216"/>
      <c r="I48" s="216"/>
    </row>
  </sheetData>
  <mergeCells count="28">
    <mergeCell ref="A37:D37"/>
    <mergeCell ref="F22:F27"/>
    <mergeCell ref="G22:G27"/>
    <mergeCell ref="H22:H27"/>
    <mergeCell ref="I22:I27"/>
    <mergeCell ref="A31:D31"/>
    <mergeCell ref="F31:I31"/>
    <mergeCell ref="A22:A27"/>
    <mergeCell ref="B22:B27"/>
    <mergeCell ref="C22:C27"/>
    <mergeCell ref="D22:D27"/>
    <mergeCell ref="E22:E27"/>
    <mergeCell ref="A48:I48"/>
    <mergeCell ref="A12:I13"/>
    <mergeCell ref="B1:H6"/>
    <mergeCell ref="A7:A9"/>
    <mergeCell ref="B7:B9"/>
    <mergeCell ref="C7:C9"/>
    <mergeCell ref="D7:D9"/>
    <mergeCell ref="E7:E9"/>
    <mergeCell ref="F7:F9"/>
    <mergeCell ref="G7:G9"/>
    <mergeCell ref="H7:H9"/>
    <mergeCell ref="A33:D33"/>
    <mergeCell ref="F33:I33"/>
    <mergeCell ref="I7:I9"/>
    <mergeCell ref="A10:I11"/>
    <mergeCell ref="B16:H1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6"/>
  <sheetViews>
    <sheetView workbookViewId="0">
      <selection sqref="A1:I1"/>
    </sheetView>
  </sheetViews>
  <sheetFormatPr defaultRowHeight="15"/>
  <cols>
    <col min="1" max="1" width="38.140625" customWidth="1"/>
    <col min="2" max="2" width="0" hidden="1" customWidth="1"/>
    <col min="3" max="3" width="10.7109375" customWidth="1"/>
    <col min="4" max="5" width="0" hidden="1" customWidth="1"/>
    <col min="6" max="6" width="12.140625" bestFit="1" customWidth="1"/>
    <col min="7" max="8" width="0" hidden="1" customWidth="1"/>
    <col min="9" max="9" width="16.42578125" customWidth="1"/>
  </cols>
  <sheetData>
    <row r="1" spans="1:9">
      <c r="A1" s="225" t="str">
        <f>[2]ОД!A1:I1</f>
        <v>ТК - ИМОТИ АД</v>
      </c>
      <c r="B1" s="225"/>
      <c r="C1" s="225"/>
      <c r="D1" s="225"/>
      <c r="E1" s="225"/>
      <c r="F1" s="225"/>
      <c r="G1" s="225"/>
      <c r="H1" s="225"/>
      <c r="I1" s="225"/>
    </row>
    <row r="2" spans="1:9">
      <c r="A2" s="226" t="s">
        <v>185</v>
      </c>
      <c r="B2" s="226"/>
      <c r="C2" s="226"/>
      <c r="D2" s="226"/>
      <c r="E2" s="226"/>
      <c r="F2" s="226"/>
      <c r="G2" s="226"/>
      <c r="H2" s="226"/>
      <c r="I2" s="226"/>
    </row>
    <row r="3" spans="1:9" ht="13.15" customHeight="1">
      <c r="A3" s="233"/>
      <c r="B3" s="233"/>
      <c r="C3" s="233"/>
      <c r="D3" s="233"/>
      <c r="E3" s="233"/>
      <c r="F3" s="233"/>
      <c r="G3" s="233"/>
      <c r="H3" s="233"/>
      <c r="I3" s="233"/>
    </row>
    <row r="4" spans="1:9">
      <c r="A4" s="225" t="s">
        <v>189</v>
      </c>
      <c r="B4" s="155"/>
      <c r="C4" s="232" t="s">
        <v>7</v>
      </c>
      <c r="D4" s="153"/>
      <c r="E4" s="153"/>
      <c r="F4" s="178">
        <f>[2]НАЧАЛО!AA2</f>
        <v>45565</v>
      </c>
      <c r="G4" s="157"/>
      <c r="H4" s="157"/>
      <c r="I4" s="178" t="str">
        <f>CONCATENATE("31.12.",YEAR([2]НАЧАЛО!AA2)-1," г.")</f>
        <v>31.12.2023 г.</v>
      </c>
    </row>
    <row r="5" spans="1:9">
      <c r="A5" s="225"/>
      <c r="B5" s="107"/>
      <c r="C5" s="232"/>
      <c r="D5" s="153"/>
      <c r="E5" s="153"/>
      <c r="F5" s="157" t="s">
        <v>9</v>
      </c>
      <c r="G5" s="157"/>
      <c r="H5" s="157"/>
      <c r="I5" s="157" t="s">
        <v>9</v>
      </c>
    </row>
    <row r="6" spans="1:9">
      <c r="A6" s="107" t="s">
        <v>8</v>
      </c>
      <c r="B6" s="114"/>
      <c r="C6" s="154"/>
      <c r="D6" s="153"/>
      <c r="E6" s="153"/>
      <c r="F6" s="158"/>
      <c r="G6" s="158"/>
      <c r="H6" s="158"/>
      <c r="I6" s="158"/>
    </row>
    <row r="7" spans="1:9">
      <c r="A7" s="159" t="s">
        <v>10</v>
      </c>
      <c r="B7" s="114"/>
      <c r="C7" s="154"/>
      <c r="D7" s="153"/>
      <c r="E7" s="153"/>
      <c r="F7" s="158"/>
      <c r="G7" s="158"/>
      <c r="H7" s="158"/>
      <c r="I7" s="158"/>
    </row>
    <row r="8" spans="1:9" ht="15" hidden="1" customHeight="1">
      <c r="A8" s="107"/>
      <c r="B8" s="107"/>
      <c r="C8" s="116"/>
      <c r="D8" s="119"/>
      <c r="E8" s="119"/>
      <c r="F8" s="114"/>
      <c r="G8" s="114"/>
      <c r="H8" s="114"/>
      <c r="I8" s="114"/>
    </row>
    <row r="9" spans="1:9">
      <c r="A9" s="97" t="s">
        <v>11</v>
      </c>
      <c r="B9" s="98"/>
      <c r="C9" s="99" t="str">
        <f>IF(AND(F9=0,I9=0,L9=0),"",CONCATENATE("1.",D9,"."))</f>
        <v>1.1.</v>
      </c>
      <c r="D9" s="100">
        <f>IF(AND(F9=0,I9=0,L9=0),0,MAX(D$8:D8)+1)</f>
        <v>1</v>
      </c>
      <c r="E9" s="100"/>
      <c r="F9" s="101">
        <v>4289</v>
      </c>
      <c r="G9" s="101"/>
      <c r="H9" s="102"/>
      <c r="I9" s="101"/>
    </row>
    <row r="10" spans="1:9" ht="17.25" hidden="1" customHeight="1">
      <c r="A10" s="97"/>
      <c r="B10" s="97"/>
      <c r="C10" s="103"/>
      <c r="D10" s="104"/>
      <c r="E10" s="104"/>
      <c r="F10" s="105"/>
      <c r="G10" s="105"/>
      <c r="H10" s="106"/>
      <c r="I10" s="105"/>
    </row>
    <row r="11" spans="1:9" ht="17.25" hidden="1" customHeight="1">
      <c r="A11" s="97" t="s">
        <v>12</v>
      </c>
      <c r="B11" s="98"/>
      <c r="C11" s="99" t="str">
        <f>IF(AND(F11=0,I11=0,L11=0),"",CONCATENATE("1.",D11,"."))</f>
        <v/>
      </c>
      <c r="D11" s="100">
        <f>IF(AND(F11=0,I11=0,L11=0),0,MAX(D$8:D10)+1)</f>
        <v>0</v>
      </c>
      <c r="E11" s="100"/>
      <c r="F11" s="101"/>
      <c r="G11" s="101"/>
      <c r="H11" s="102"/>
      <c r="I11" s="101"/>
    </row>
    <row r="12" spans="1:9" ht="17.25" hidden="1" customHeight="1">
      <c r="A12" s="97"/>
      <c r="B12" s="97"/>
      <c r="C12" s="103"/>
      <c r="D12" s="104"/>
      <c r="E12" s="104"/>
      <c r="F12" s="105"/>
      <c r="G12" s="105"/>
      <c r="H12" s="106"/>
      <c r="I12" s="105"/>
    </row>
    <row r="13" spans="1:9">
      <c r="A13" s="97" t="s">
        <v>13</v>
      </c>
      <c r="B13" s="98"/>
      <c r="C13" s="99" t="str">
        <f>IF(AND(F13=0,I13=0,L13=0),"",CONCATENATE("1.",D13,"."))</f>
        <v>1.2.</v>
      </c>
      <c r="D13" s="100">
        <f>IF(AND(F13=0,I13=0,L13=0),0,MAX(D$8:D12)+1)</f>
        <v>2</v>
      </c>
      <c r="E13" s="100"/>
      <c r="F13" s="101">
        <v>3</v>
      </c>
      <c r="G13" s="101"/>
      <c r="H13" s="102"/>
      <c r="I13" s="101"/>
    </row>
    <row r="14" spans="1:9" ht="17.25" hidden="1" customHeight="1">
      <c r="A14" s="97"/>
      <c r="B14" s="97"/>
      <c r="C14" s="103"/>
      <c r="D14" s="104"/>
      <c r="E14" s="104"/>
      <c r="F14" s="105"/>
      <c r="G14" s="105"/>
      <c r="H14" s="106"/>
      <c r="I14" s="105"/>
    </row>
    <row r="15" spans="1:9" ht="17.25" hidden="1" customHeight="1">
      <c r="A15" s="97" t="s">
        <v>14</v>
      </c>
      <c r="B15" s="98"/>
      <c r="C15" s="99" t="str">
        <f>IF(AND(F15=0,I15=0,L15=0),"",CONCATENATE("1.",D15,"."))</f>
        <v/>
      </c>
      <c r="D15" s="100">
        <f>IF(AND(F15=0,I15=0,L15=0),0,MAX(D$8:D14)+1)</f>
        <v>0</v>
      </c>
      <c r="E15" s="100"/>
      <c r="F15" s="101"/>
      <c r="G15" s="101"/>
      <c r="H15" s="102"/>
      <c r="I15" s="101"/>
    </row>
    <row r="16" spans="1:9" ht="17.25" hidden="1" customHeight="1">
      <c r="A16" s="97"/>
      <c r="B16" s="97"/>
      <c r="C16" s="103"/>
      <c r="D16" s="104"/>
      <c r="E16" s="104"/>
      <c r="F16" s="105"/>
      <c r="G16" s="105"/>
      <c r="H16" s="106"/>
      <c r="I16" s="105"/>
    </row>
    <row r="17" spans="1:9" ht="17.25" hidden="1" customHeight="1">
      <c r="A17" s="97" t="s">
        <v>15</v>
      </c>
      <c r="B17" s="98"/>
      <c r="C17" s="99" t="str">
        <f>IF(AND(F17=0,I17=0,L17=0),"",CONCATENATE("1.",D17,"."))</f>
        <v/>
      </c>
      <c r="D17" s="100">
        <f>IF(AND(F17=0,I17=0,L17=0),0,MAX(D$8:D16)+1)</f>
        <v>0</v>
      </c>
      <c r="E17" s="100"/>
      <c r="F17" s="101"/>
      <c r="G17" s="101"/>
      <c r="H17" s="102"/>
      <c r="I17" s="101"/>
    </row>
    <row r="18" spans="1:9" ht="17.25" hidden="1" customHeight="1">
      <c r="A18" s="97"/>
      <c r="B18" s="97"/>
      <c r="C18" s="103"/>
      <c r="D18" s="104"/>
      <c r="E18" s="104"/>
      <c r="F18" s="105"/>
      <c r="G18" s="105"/>
      <c r="H18" s="106"/>
      <c r="I18" s="105"/>
    </row>
    <row r="19" spans="1:9" ht="17.25" hidden="1" customHeight="1">
      <c r="A19" s="97" t="s">
        <v>16</v>
      </c>
      <c r="B19" s="98"/>
      <c r="C19" s="99" t="str">
        <f>IF(AND(F19=0,I19=0,L19=0),"",CONCATENATE("1.",D19,"."))</f>
        <v/>
      </c>
      <c r="D19" s="100">
        <f>IF(AND(F19=0,I19=0,L19=0),0,MAX(D$8:D18)+1)</f>
        <v>0</v>
      </c>
      <c r="E19" s="100"/>
      <c r="F19" s="101"/>
      <c r="G19" s="101"/>
      <c r="H19" s="102"/>
      <c r="I19" s="101"/>
    </row>
    <row r="20" spans="1:9" ht="17.25" hidden="1" customHeight="1">
      <c r="A20" s="97"/>
      <c r="B20" s="97"/>
      <c r="C20" s="103"/>
      <c r="D20" s="104"/>
      <c r="E20" s="104"/>
      <c r="F20" s="105"/>
      <c r="G20" s="105"/>
      <c r="H20" s="106"/>
      <c r="I20" s="105"/>
    </row>
    <row r="21" spans="1:9" ht="17.25" hidden="1" customHeight="1">
      <c r="A21" s="97" t="s">
        <v>17</v>
      </c>
      <c r="B21" s="98"/>
      <c r="C21" s="99" t="str">
        <f>IF(AND(F21=0,I21=0,L21=0),"",CONCATENATE("1.",D21,"."))</f>
        <v/>
      </c>
      <c r="D21" s="100">
        <f>IF(AND(F21=0,I21=0,L21=0),0,MAX(D$8:D20)+1)</f>
        <v>0</v>
      </c>
      <c r="E21" s="100"/>
      <c r="F21" s="101"/>
      <c r="G21" s="101"/>
      <c r="H21" s="102"/>
      <c r="I21" s="101"/>
    </row>
    <row r="22" spans="1:9" ht="17.25" hidden="1" customHeight="1">
      <c r="A22" s="97"/>
      <c r="B22" s="97"/>
      <c r="C22" s="103"/>
      <c r="D22" s="104"/>
      <c r="E22" s="104"/>
      <c r="F22" s="101"/>
      <c r="G22" s="101"/>
      <c r="H22" s="102"/>
      <c r="I22" s="101"/>
    </row>
    <row r="23" spans="1:9" ht="17.25" hidden="1" customHeight="1">
      <c r="A23" s="97" t="s">
        <v>18</v>
      </c>
      <c r="B23" s="97"/>
      <c r="C23" s="99" t="str">
        <f>IF(AND(F23=0,I23=0,L23=0),"",CONCATENATE("1.",D23,"."))</f>
        <v/>
      </c>
      <c r="D23" s="100">
        <f>IF(AND(F23=0,I23=0,L23=0),0,MAX(D$8:D22)+1)</f>
        <v>0</v>
      </c>
      <c r="E23" s="100"/>
      <c r="F23" s="101"/>
      <c r="G23" s="101"/>
      <c r="H23" s="102"/>
      <c r="I23" s="101"/>
    </row>
    <row r="24" spans="1:9" ht="17.25" hidden="1" customHeight="1">
      <c r="A24" s="107"/>
      <c r="B24" s="107"/>
      <c r="C24" s="103"/>
      <c r="D24" s="104"/>
      <c r="E24" s="104"/>
      <c r="F24" s="108"/>
      <c r="G24" s="109"/>
      <c r="H24" s="102"/>
      <c r="I24" s="109"/>
    </row>
    <row r="25" spans="1:9" ht="15.75">
      <c r="A25" s="110" t="s">
        <v>19</v>
      </c>
      <c r="B25" s="111"/>
      <c r="C25" s="112"/>
      <c r="D25" s="104"/>
      <c r="E25" s="104"/>
      <c r="F25" s="113">
        <f>F9+F11+F13+F15+F17+F19+F21+F23</f>
        <v>4292</v>
      </c>
      <c r="G25" s="114"/>
      <c r="H25" s="115"/>
      <c r="I25" s="113">
        <f>I9+I11+I13+I15+I17+I19+I21+I23</f>
        <v>0</v>
      </c>
    </row>
    <row r="26" spans="1:9" ht="15" hidden="1" customHeight="1">
      <c r="A26" s="107"/>
      <c r="B26" s="107"/>
      <c r="C26" s="116"/>
      <c r="D26" s="104"/>
      <c r="E26" s="104"/>
      <c r="F26" s="117"/>
      <c r="G26" s="117"/>
      <c r="H26" s="118"/>
      <c r="I26" s="117"/>
    </row>
    <row r="27" spans="1:9">
      <c r="A27" s="107" t="s">
        <v>20</v>
      </c>
      <c r="B27" s="107"/>
      <c r="C27" s="116"/>
      <c r="D27" s="104"/>
      <c r="E27" s="104"/>
      <c r="F27" s="117"/>
      <c r="G27" s="117"/>
      <c r="H27" s="118"/>
      <c r="I27" s="117"/>
    </row>
    <row r="28" spans="1:9" ht="15" hidden="1" customHeight="1">
      <c r="A28" s="107"/>
      <c r="B28" s="107"/>
      <c r="C28" s="116"/>
      <c r="D28" s="119"/>
      <c r="E28" s="119"/>
      <c r="F28" s="114"/>
      <c r="G28" s="114"/>
      <c r="H28" s="115"/>
      <c r="I28" s="114"/>
    </row>
    <row r="29" spans="1:9" ht="15" hidden="1" customHeight="1">
      <c r="A29" s="107"/>
      <c r="B29" s="107"/>
      <c r="C29" s="116"/>
      <c r="D29" s="119"/>
      <c r="E29" s="119"/>
      <c r="F29" s="114"/>
      <c r="G29" s="114"/>
      <c r="H29" s="115"/>
      <c r="I29" s="114"/>
    </row>
    <row r="30" spans="1:9" ht="15" hidden="1" customHeight="1">
      <c r="A30" s="97" t="s">
        <v>21</v>
      </c>
      <c r="B30" s="98"/>
      <c r="C30" s="99" t="str">
        <f>IF(AND(F30=0,I30=0,L30=0),"",CONCATENATE("1.",D30,"."))</f>
        <v/>
      </c>
      <c r="D30" s="100">
        <f>IF(AND(F30=0,I30=0,L30=0),0,MAX(D$8:D28)+1)</f>
        <v>0</v>
      </c>
      <c r="E30" s="100"/>
      <c r="F30" s="101"/>
      <c r="G30" s="101"/>
      <c r="H30" s="102"/>
      <c r="I30" s="101"/>
    </row>
    <row r="31" spans="1:9" ht="15" hidden="1" customHeight="1">
      <c r="A31" s="97"/>
      <c r="B31" s="97"/>
      <c r="C31" s="103"/>
      <c r="D31" s="104"/>
      <c r="E31" s="104"/>
      <c r="F31" s="120"/>
      <c r="G31" s="120"/>
      <c r="H31" s="121"/>
      <c r="I31" s="120"/>
    </row>
    <row r="32" spans="1:9">
      <c r="A32" s="97" t="s">
        <v>22</v>
      </c>
      <c r="B32" s="98"/>
      <c r="C32" s="99" t="str">
        <f>IF(AND(F32=0,I32=0,L32=0),"",CONCATENATE("1.",D32,"."))</f>
        <v>1.3.</v>
      </c>
      <c r="D32" s="100">
        <f>IF(AND(F32=0,I32=0,L32=0),0,MAX(D$8:D31)+1)</f>
        <v>3</v>
      </c>
      <c r="E32" s="100"/>
      <c r="F32" s="101">
        <v>1359</v>
      </c>
      <c r="G32" s="101"/>
      <c r="H32" s="102"/>
      <c r="I32" s="101"/>
    </row>
    <row r="33" spans="1:9" ht="15" hidden="1" customHeight="1">
      <c r="A33" s="97"/>
      <c r="B33" s="98"/>
      <c r="C33" s="103"/>
      <c r="D33" s="104"/>
      <c r="E33" s="104"/>
      <c r="F33" s="101"/>
      <c r="G33" s="101"/>
      <c r="H33" s="102"/>
      <c r="I33" s="101"/>
    </row>
    <row r="34" spans="1:9">
      <c r="A34" s="97" t="s">
        <v>23</v>
      </c>
      <c r="B34" s="98"/>
      <c r="C34" s="99" t="str">
        <f>IF(AND(F34=0,I34=0,L34=0),"",CONCATENATE("1.",D34,"."))</f>
        <v>1.4.</v>
      </c>
      <c r="D34" s="100">
        <f>IF(AND(F34=0,I34=0,L34=0),0,MAX(D$8:D33)+1)</f>
        <v>4</v>
      </c>
      <c r="E34" s="100"/>
      <c r="F34" s="101">
        <v>5730</v>
      </c>
      <c r="G34" s="101"/>
      <c r="H34" s="102"/>
      <c r="I34" s="101"/>
    </row>
    <row r="35" spans="1:9" ht="15" hidden="1" customHeight="1">
      <c r="A35" s="97"/>
      <c r="B35" s="98"/>
      <c r="C35" s="99"/>
      <c r="D35" s="100"/>
      <c r="E35" s="100"/>
      <c r="F35" s="101"/>
      <c r="G35" s="101"/>
      <c r="H35" s="102"/>
      <c r="I35" s="101"/>
    </row>
    <row r="36" spans="1:9" ht="15" hidden="1" customHeight="1">
      <c r="A36" s="97"/>
      <c r="B36" s="98"/>
      <c r="C36" s="103"/>
      <c r="D36" s="104"/>
      <c r="E36" s="104"/>
      <c r="F36" s="101"/>
      <c r="G36" s="101"/>
      <c r="H36" s="102"/>
      <c r="I36" s="101"/>
    </row>
    <row r="37" spans="1:9" ht="15" hidden="1" customHeight="1">
      <c r="A37" s="97"/>
      <c r="B37" s="98"/>
      <c r="C37" s="103"/>
      <c r="D37" s="104"/>
      <c r="E37" s="104"/>
      <c r="F37" s="101"/>
      <c r="G37" s="101"/>
      <c r="H37" s="102"/>
      <c r="I37" s="101"/>
    </row>
    <row r="38" spans="1:9" ht="15" hidden="1" customHeight="1">
      <c r="A38" s="97" t="s">
        <v>24</v>
      </c>
      <c r="B38" s="98"/>
      <c r="C38" s="99" t="str">
        <f>IF(AND(F38=0,I38=0,L38=0),"",CONCATENATE("1.",D38,"."))</f>
        <v/>
      </c>
      <c r="D38" s="100">
        <f>IF(AND(F38=0,I38=0,L38=0),0,MAX(D$8:D36)+1)</f>
        <v>0</v>
      </c>
      <c r="E38" s="100"/>
      <c r="F38" s="101"/>
      <c r="G38" s="101"/>
      <c r="H38" s="102"/>
      <c r="I38" s="101"/>
    </row>
    <row r="39" spans="1:9" ht="15" hidden="1" customHeight="1">
      <c r="A39" s="97"/>
      <c r="B39" s="97"/>
      <c r="C39" s="103"/>
      <c r="D39" s="104"/>
      <c r="E39" s="104"/>
      <c r="F39" s="101"/>
      <c r="G39" s="101"/>
      <c r="H39" s="102"/>
      <c r="I39" s="101"/>
    </row>
    <row r="40" spans="1:9">
      <c r="A40" s="97" t="s">
        <v>25</v>
      </c>
      <c r="B40" s="98"/>
      <c r="C40" s="99" t="str">
        <f>IF(AND(F40=0,I40=0,L40=0),"",CONCATENATE("1.",D40,"."))</f>
        <v>1.5.</v>
      </c>
      <c r="D40" s="100">
        <f>IF(AND(F40=0,I40=0,L40=0),0,MAX(D$8:D39)+1)</f>
        <v>5</v>
      </c>
      <c r="E40" s="100"/>
      <c r="F40" s="101">
        <v>20281</v>
      </c>
      <c r="G40" s="101"/>
      <c r="H40" s="102"/>
      <c r="I40" s="101"/>
    </row>
    <row r="41" spans="1:9" ht="15" hidden="1" customHeight="1">
      <c r="A41" s="97"/>
      <c r="B41" s="97"/>
      <c r="C41" s="103"/>
      <c r="D41" s="104"/>
      <c r="E41" s="104"/>
      <c r="F41" s="101"/>
      <c r="G41" s="101"/>
      <c r="H41" s="102"/>
      <c r="I41" s="101"/>
    </row>
    <row r="42" spans="1:9">
      <c r="A42" s="97" t="s">
        <v>26</v>
      </c>
      <c r="B42" s="98"/>
      <c r="C42" s="99" t="str">
        <f>IF(AND(F42=0,I42=0,L42=0),"",CONCATENATE("1.",D42,"."))</f>
        <v>1.6.</v>
      </c>
      <c r="D42" s="100">
        <f>IF(AND(F42=0,I42=0,L42=0),0,MAX(D$8:D41)+1)</f>
        <v>6</v>
      </c>
      <c r="E42" s="100"/>
      <c r="F42" s="101">
        <v>44</v>
      </c>
      <c r="G42" s="101"/>
      <c r="H42" s="102"/>
      <c r="I42" s="101"/>
    </row>
    <row r="43" spans="1:9" ht="15" hidden="1" customHeight="1">
      <c r="A43" s="122"/>
      <c r="B43" s="122"/>
      <c r="C43" s="103"/>
      <c r="D43" s="104"/>
      <c r="E43" s="104"/>
      <c r="F43" s="108"/>
      <c r="G43" s="108"/>
      <c r="H43" s="123"/>
      <c r="I43" s="108"/>
    </row>
    <row r="44" spans="1:9" ht="15.75">
      <c r="A44" s="110" t="s">
        <v>27</v>
      </c>
      <c r="B44" s="111"/>
      <c r="C44" s="112"/>
      <c r="D44" s="104"/>
      <c r="E44" s="104"/>
      <c r="F44" s="113">
        <f>F30+F32+F34+F38+F40+F42</f>
        <v>27414</v>
      </c>
      <c r="G44" s="114"/>
      <c r="H44" s="115"/>
      <c r="I44" s="113">
        <f>I30+I32+I34+I38+I40+I42</f>
        <v>0</v>
      </c>
    </row>
    <row r="45" spans="1:9" ht="15" hidden="1" customHeight="1">
      <c r="A45" s="97"/>
      <c r="B45" s="97"/>
      <c r="C45" s="103"/>
      <c r="D45" s="104"/>
      <c r="E45" s="104"/>
      <c r="F45" s="109"/>
      <c r="G45" s="109"/>
      <c r="H45" s="102"/>
      <c r="I45" s="109"/>
    </row>
    <row r="46" spans="1:9">
      <c r="A46" s="124" t="s">
        <v>28</v>
      </c>
      <c r="B46" s="107"/>
      <c r="C46" s="125"/>
      <c r="D46" s="104"/>
      <c r="E46" s="104"/>
      <c r="F46" s="125">
        <f>F25+F44</f>
        <v>31706</v>
      </c>
      <c r="G46" s="117"/>
      <c r="H46" s="118"/>
      <c r="I46" s="125">
        <f>I25+I44</f>
        <v>0</v>
      </c>
    </row>
    <row r="47" spans="1:9">
      <c r="A47" s="97"/>
      <c r="B47" s="97"/>
      <c r="C47" s="103"/>
      <c r="D47" s="119"/>
      <c r="E47" s="119"/>
      <c r="F47" s="126"/>
      <c r="G47" s="126"/>
      <c r="H47" s="106"/>
      <c r="I47" s="126"/>
    </row>
    <row r="48" spans="1:9" ht="15" hidden="1" customHeight="1">
      <c r="A48" s="127" t="s">
        <v>29</v>
      </c>
      <c r="B48" s="114"/>
      <c r="C48" s="103"/>
      <c r="D48" s="119"/>
      <c r="E48" s="119"/>
      <c r="F48" s="114"/>
      <c r="G48" s="114"/>
      <c r="H48" s="115"/>
      <c r="I48" s="114"/>
    </row>
    <row r="49" spans="1:9" ht="15" hidden="1" customHeight="1">
      <c r="A49" s="114"/>
      <c r="B49" s="114"/>
      <c r="C49" s="103"/>
      <c r="D49" s="119"/>
      <c r="E49" s="119"/>
      <c r="F49" s="114"/>
      <c r="G49" s="114"/>
      <c r="H49" s="115"/>
      <c r="I49" s="114"/>
    </row>
    <row r="50" spans="1:9" hidden="1">
      <c r="A50" s="128" t="str">
        <f>A1</f>
        <v>ТК - ИМОТИ АД</v>
      </c>
      <c r="B50" s="128"/>
      <c r="C50" s="128"/>
      <c r="D50" s="128"/>
      <c r="E50" s="128"/>
      <c r="F50" s="128"/>
      <c r="G50" s="128"/>
      <c r="H50" s="129"/>
      <c r="I50" s="128"/>
    </row>
    <row r="51" spans="1:9" hidden="1">
      <c r="A51" s="128" t="str">
        <f>CONCATENATE(A2," - продължение")</f>
        <v>Междинен консолидиран отчет за финансовото състояние към 30.09.2024 година - продължение</v>
      </c>
      <c r="B51" s="128"/>
      <c r="C51" s="128"/>
      <c r="D51" s="128"/>
      <c r="E51" s="128"/>
      <c r="F51" s="128"/>
      <c r="G51" s="128"/>
      <c r="H51" s="129"/>
      <c r="I51" s="128"/>
    </row>
    <row r="52" spans="1:9">
      <c r="A52" s="97"/>
      <c r="B52" s="97"/>
      <c r="C52" s="103"/>
      <c r="D52" s="119"/>
      <c r="E52" s="119"/>
      <c r="F52" s="114"/>
      <c r="G52" s="114"/>
      <c r="H52" s="115"/>
      <c r="I52" s="114"/>
    </row>
    <row r="53" spans="1:9">
      <c r="A53" s="155"/>
      <c r="B53" s="155"/>
      <c r="C53" s="156" t="s">
        <v>7</v>
      </c>
      <c r="D53" s="153"/>
      <c r="E53" s="153"/>
      <c r="F53" s="160">
        <f>F4</f>
        <v>45565</v>
      </c>
      <c r="G53" s="157"/>
      <c r="H53" s="161"/>
      <c r="I53" s="160" t="str">
        <f>I4</f>
        <v>31.12.2023 г.</v>
      </c>
    </row>
    <row r="54" spans="1:9">
      <c r="A54" s="107" t="s">
        <v>30</v>
      </c>
      <c r="B54" s="107"/>
      <c r="C54" s="154"/>
      <c r="D54" s="153"/>
      <c r="E54" s="153"/>
      <c r="F54" s="158" t="s">
        <v>9</v>
      </c>
      <c r="G54" s="158"/>
      <c r="H54" s="162"/>
      <c r="I54" s="158" t="s">
        <v>9</v>
      </c>
    </row>
    <row r="55" spans="1:9">
      <c r="A55" s="114"/>
      <c r="B55" s="114"/>
      <c r="C55" s="154"/>
      <c r="D55" s="153"/>
      <c r="E55" s="153"/>
      <c r="F55" s="158"/>
      <c r="G55" s="158"/>
      <c r="H55" s="162"/>
      <c r="I55" s="158"/>
    </row>
    <row r="56" spans="1:9">
      <c r="A56" s="107" t="s">
        <v>31</v>
      </c>
      <c r="B56" s="107"/>
      <c r="C56" s="117" t="s">
        <v>32</v>
      </c>
      <c r="D56" s="119"/>
      <c r="E56" s="119"/>
      <c r="F56" s="117"/>
      <c r="G56" s="130"/>
      <c r="H56" s="131"/>
      <c r="I56" s="117"/>
    </row>
    <row r="57" spans="1:9" ht="15" hidden="1" customHeight="1">
      <c r="A57" s="107"/>
      <c r="B57" s="107"/>
      <c r="C57" s="116"/>
      <c r="D57" s="119"/>
      <c r="E57" s="119"/>
      <c r="F57" s="114"/>
      <c r="G57" s="114"/>
      <c r="H57" s="115"/>
      <c r="I57" s="114"/>
    </row>
    <row r="58" spans="1:9">
      <c r="A58" s="107" t="s">
        <v>33</v>
      </c>
      <c r="B58" s="107"/>
      <c r="C58" s="99" t="str">
        <f>IF(AND(F58=0,I58=0,L58=0),"",CONCATENATE("1.",D58,".",G58,"."))</f>
        <v>1.7.1.</v>
      </c>
      <c r="D58" s="100">
        <f>IF(AND(F58=0,I58=0,L58=0),0,MAX(D$8:D57)+1)</f>
        <v>7</v>
      </c>
      <c r="E58" s="100"/>
      <c r="F58" s="117">
        <f>SUM(F59:F61)</f>
        <v>47851</v>
      </c>
      <c r="G58" s="100">
        <f>IF(AND(F58=0,I58=0,L58=0),0,MAX(G$57:G57)+1)</f>
        <v>1</v>
      </c>
      <c r="H58" s="100"/>
      <c r="I58" s="117">
        <f>SUM(I59:I61)</f>
        <v>0</v>
      </c>
    </row>
    <row r="59" spans="1:9" ht="18.75" customHeight="1">
      <c r="A59" s="132" t="s">
        <v>34</v>
      </c>
      <c r="B59" s="107"/>
      <c r="C59" s="133"/>
      <c r="D59" s="104"/>
      <c r="E59" s="104"/>
      <c r="F59" s="134">
        <v>47851</v>
      </c>
      <c r="G59" s="135"/>
      <c r="H59" s="100"/>
      <c r="I59" s="134"/>
    </row>
    <row r="60" spans="1:9" ht="15" hidden="1" customHeight="1">
      <c r="A60" s="97" t="s">
        <v>35</v>
      </c>
      <c r="B60" s="107"/>
      <c r="C60" s="133"/>
      <c r="D60" s="104"/>
      <c r="E60" s="104"/>
      <c r="F60" s="134"/>
      <c r="G60" s="135"/>
      <c r="H60" s="100"/>
      <c r="I60" s="134"/>
    </row>
    <row r="61" spans="1:9" ht="15" hidden="1" customHeight="1">
      <c r="A61" s="97" t="s">
        <v>36</v>
      </c>
      <c r="B61" s="107"/>
      <c r="C61" s="133"/>
      <c r="D61" s="104"/>
      <c r="E61" s="104"/>
      <c r="F61" s="134"/>
      <c r="G61" s="135"/>
      <c r="H61" s="100"/>
      <c r="I61" s="134"/>
    </row>
    <row r="62" spans="1:9" ht="15" hidden="1" customHeight="1">
      <c r="A62" s="107"/>
      <c r="B62" s="107"/>
      <c r="C62" s="103"/>
      <c r="D62" s="104"/>
      <c r="E62" s="104"/>
      <c r="F62" s="109"/>
      <c r="G62" s="100"/>
      <c r="H62" s="100"/>
      <c r="I62" s="109"/>
    </row>
    <row r="63" spans="1:9" ht="15" hidden="1" customHeight="1">
      <c r="A63" s="107" t="s">
        <v>37</v>
      </c>
      <c r="B63" s="107"/>
      <c r="C63" s="99" t="str">
        <f>IF(AND(F63=0,I63=0,L63=0),"",CONCATENATE("1.",D63,".",G63,"."))</f>
        <v/>
      </c>
      <c r="D63" s="100">
        <f>IF(AND(F63=0,I63=0,L63=0),0,MAX(D$8:D57)+1)</f>
        <v>0</v>
      </c>
      <c r="E63" s="100"/>
      <c r="F63" s="136"/>
      <c r="G63" s="100">
        <f>IF(AND(F63=0,I63=0,L63=0),0,MAX(G$57:G62)+1)</f>
        <v>0</v>
      </c>
      <c r="H63" s="100"/>
      <c r="I63" s="136"/>
    </row>
    <row r="64" spans="1:9" ht="15" hidden="1" customHeight="1">
      <c r="A64" s="107"/>
      <c r="B64" s="107"/>
      <c r="C64" s="103"/>
      <c r="D64" s="104"/>
      <c r="E64" s="104"/>
      <c r="F64" s="109"/>
      <c r="G64" s="100"/>
      <c r="H64" s="100"/>
      <c r="I64" s="109"/>
    </row>
    <row r="65" spans="1:9" ht="15" hidden="1" customHeight="1">
      <c r="A65" s="107" t="s">
        <v>38</v>
      </c>
      <c r="B65" s="107"/>
      <c r="C65" s="99" t="str">
        <f>IF(AND(F65=0,I65=0,L65=0),"",CONCATENATE("1.",D65,".",G65,"."))</f>
        <v/>
      </c>
      <c r="D65" s="100">
        <f>IF(AND(F65=0,I65=0,L65=0),0,MAX(D$8:D53)+1)</f>
        <v>0</v>
      </c>
      <c r="E65" s="100"/>
      <c r="F65" s="137"/>
      <c r="G65" s="100">
        <f>IF(AND(F65=0,I65=0,L65=0),0,MAX(G$57:G64)+1)</f>
        <v>0</v>
      </c>
      <c r="H65" s="100"/>
      <c r="I65" s="137"/>
    </row>
    <row r="66" spans="1:9" ht="15" hidden="1" customHeight="1">
      <c r="A66" s="107"/>
      <c r="B66" s="107"/>
      <c r="C66" s="103"/>
      <c r="D66" s="104"/>
      <c r="E66" s="104"/>
      <c r="F66" s="109"/>
      <c r="G66" s="100"/>
      <c r="H66" s="100"/>
      <c r="I66" s="109"/>
    </row>
    <row r="67" spans="1:9" ht="15" hidden="1" customHeight="1">
      <c r="A67" s="107" t="s">
        <v>39</v>
      </c>
      <c r="B67" s="107"/>
      <c r="C67" s="99" t="str">
        <f>IF(AND(F67=0,I67=0,L67=0),"",CONCATENATE("1.",D67,".",G67,"."))</f>
        <v/>
      </c>
      <c r="D67" s="100">
        <f>IF(AND(F67=0,I67=0,L67=0),0,MAX(D$8:D55)+1)</f>
        <v>0</v>
      </c>
      <c r="E67" s="100"/>
      <c r="F67" s="137"/>
      <c r="G67" s="100">
        <f>IF(AND(F67=0,I67=0,L67=0),0,MAX(G$57:G66)+1)</f>
        <v>0</v>
      </c>
      <c r="H67" s="100"/>
      <c r="I67" s="137"/>
    </row>
    <row r="68" spans="1:9" ht="15" hidden="1" customHeight="1">
      <c r="A68" s="107"/>
      <c r="B68" s="107"/>
      <c r="C68" s="103"/>
      <c r="D68" s="104"/>
      <c r="E68" s="104"/>
      <c r="F68" s="109"/>
      <c r="G68" s="100"/>
      <c r="H68" s="100"/>
      <c r="I68" s="109"/>
    </row>
    <row r="69" spans="1:9">
      <c r="A69" s="107" t="s">
        <v>40</v>
      </c>
      <c r="B69" s="107"/>
      <c r="C69" s="99" t="str">
        <f>IF(AND(F69=0,I69=0,L69=0),"",CONCATENATE("1.",D69,".",G69,"."))</f>
        <v>1.7.2.</v>
      </c>
      <c r="D69" s="100">
        <f>IF(AND(F69=0,I69=0,L69=0),0,MAX(D$8:D57)+1)</f>
        <v>7</v>
      </c>
      <c r="E69" s="100"/>
      <c r="F69" s="137">
        <v>-17167</v>
      </c>
      <c r="G69" s="100">
        <f>IF(AND(F69=0,I69=0,L69=0),0,MAX(G$57:G68)+1)</f>
        <v>2</v>
      </c>
      <c r="H69" s="100"/>
      <c r="I69" s="137"/>
    </row>
    <row r="70" spans="1:9" ht="15" hidden="1" customHeight="1">
      <c r="A70" s="97"/>
      <c r="B70" s="97"/>
      <c r="C70" s="103"/>
      <c r="D70" s="104"/>
      <c r="E70" s="104"/>
      <c r="F70" s="109"/>
      <c r="G70" s="100"/>
      <c r="H70" s="100"/>
      <c r="I70" s="109"/>
    </row>
    <row r="71" spans="1:9">
      <c r="A71" s="107" t="s">
        <v>41</v>
      </c>
      <c r="B71" s="107"/>
      <c r="C71" s="99" t="str">
        <f>IF(AND(F71=0,I71=0,L71=0),"",CONCATENATE("1.",D71,".",G71,"."))</f>
        <v>1.7.3.</v>
      </c>
      <c r="D71" s="100">
        <f>IF(AND(F71=0,I71=0,L71=0),0,MAX(D$8:D57)+1)</f>
        <v>7</v>
      </c>
      <c r="E71" s="100"/>
      <c r="F71" s="117">
        <f>SUM(F72:F73)</f>
        <v>-356</v>
      </c>
      <c r="G71" s="100">
        <f>IF(AND(F71=0,I71=0,L71=0),0,MAX(G$57:G70)+1)</f>
        <v>3</v>
      </c>
      <c r="H71" s="100"/>
      <c r="I71" s="117">
        <f>SUM(I72:I73)</f>
        <v>0</v>
      </c>
    </row>
    <row r="72" spans="1:9">
      <c r="A72" s="138" t="s">
        <v>42</v>
      </c>
      <c r="B72" s="138"/>
      <c r="C72" s="103"/>
      <c r="D72" s="104"/>
      <c r="E72" s="104"/>
      <c r="F72" s="101">
        <v>-341</v>
      </c>
      <c r="G72" s="139"/>
      <c r="H72" s="140"/>
      <c r="I72" s="101"/>
    </row>
    <row r="73" spans="1:9">
      <c r="A73" s="97" t="s">
        <v>43</v>
      </c>
      <c r="B73" s="97"/>
      <c r="C73" s="103"/>
      <c r="D73" s="104"/>
      <c r="E73" s="104"/>
      <c r="F73" s="134">
        <v>-15</v>
      </c>
      <c r="G73" s="134"/>
      <c r="H73" s="141"/>
      <c r="I73" s="134"/>
    </row>
    <row r="74" spans="1:9" ht="15" hidden="1" customHeight="1">
      <c r="A74" s="97"/>
      <c r="B74" s="97"/>
      <c r="C74" s="103"/>
      <c r="D74" s="104"/>
      <c r="E74" s="104"/>
      <c r="F74" s="130"/>
      <c r="G74" s="130"/>
      <c r="H74" s="131"/>
      <c r="I74" s="130"/>
    </row>
    <row r="75" spans="1:9">
      <c r="A75" s="142" t="s">
        <v>44</v>
      </c>
      <c r="B75" s="107"/>
      <c r="C75" s="125" t="s">
        <v>32</v>
      </c>
      <c r="D75" s="104"/>
      <c r="E75" s="104"/>
      <c r="F75" s="125">
        <f>F58+F63+F65+F67+F69+F71</f>
        <v>30328</v>
      </c>
      <c r="G75" s="130"/>
      <c r="H75" s="131"/>
      <c r="I75" s="125">
        <f>I58+I63+I65+I67+I69+I71</f>
        <v>0</v>
      </c>
    </row>
    <row r="76" spans="1:9" ht="15" hidden="1" customHeight="1">
      <c r="A76" s="97"/>
      <c r="B76" s="97"/>
      <c r="C76" s="103"/>
      <c r="D76" s="104"/>
      <c r="E76" s="104"/>
      <c r="F76" s="130"/>
      <c r="G76" s="130"/>
      <c r="H76" s="131"/>
      <c r="I76" s="130"/>
    </row>
    <row r="77" spans="1:9">
      <c r="A77" s="142" t="s">
        <v>45</v>
      </c>
      <c r="B77" s="107"/>
      <c r="C77" s="125"/>
      <c r="D77" s="104"/>
      <c r="E77" s="104"/>
      <c r="F77" s="143">
        <v>340</v>
      </c>
      <c r="G77" s="137"/>
      <c r="H77" s="131"/>
      <c r="I77" s="143"/>
    </row>
    <row r="78" spans="1:9" ht="15" hidden="1" customHeight="1">
      <c r="A78" s="97"/>
      <c r="B78" s="97"/>
      <c r="C78" s="103"/>
      <c r="D78" s="104"/>
      <c r="E78" s="104"/>
      <c r="F78" s="130"/>
      <c r="G78" s="130"/>
      <c r="H78" s="131"/>
      <c r="I78" s="130"/>
    </row>
    <row r="79" spans="1:9">
      <c r="A79" s="142" t="s">
        <v>46</v>
      </c>
      <c r="B79" s="107"/>
      <c r="C79" s="125"/>
      <c r="D79" s="104"/>
      <c r="E79" s="104"/>
      <c r="F79" s="125">
        <f>F75+F77</f>
        <v>30668</v>
      </c>
      <c r="G79" s="130"/>
      <c r="H79" s="131"/>
      <c r="I79" s="125">
        <f>I75+I77</f>
        <v>0</v>
      </c>
    </row>
    <row r="80" spans="1:9" ht="15" hidden="1" customHeight="1">
      <c r="A80" s="97"/>
      <c r="B80" s="97"/>
      <c r="C80" s="103"/>
      <c r="D80" s="104"/>
      <c r="E80" s="104"/>
      <c r="F80" s="130"/>
      <c r="G80" s="130"/>
      <c r="H80" s="131"/>
      <c r="I80" s="130"/>
    </row>
    <row r="81" spans="1:9">
      <c r="A81" s="107" t="s">
        <v>47</v>
      </c>
      <c r="B81" s="107"/>
      <c r="C81" s="117"/>
      <c r="D81" s="104"/>
      <c r="E81" s="104"/>
      <c r="F81" s="117"/>
      <c r="G81" s="130"/>
      <c r="H81" s="131"/>
      <c r="I81" s="117"/>
    </row>
    <row r="82" spans="1:9" ht="15" hidden="1" customHeight="1">
      <c r="A82" s="107"/>
      <c r="B82" s="107"/>
      <c r="C82" s="116"/>
      <c r="D82" s="119"/>
      <c r="E82" s="119"/>
      <c r="F82" s="114"/>
      <c r="G82" s="114"/>
      <c r="H82" s="115"/>
      <c r="I82" s="114"/>
    </row>
    <row r="83" spans="1:9" ht="15" hidden="1" customHeight="1">
      <c r="A83" s="97" t="s">
        <v>48</v>
      </c>
      <c r="B83" s="97"/>
      <c r="C83" s="99" t="str">
        <f>IF(AND(F83=0,I83=0,L83=0),"",CONCATENATE("1.",D83,"."))</f>
        <v/>
      </c>
      <c r="D83" s="100">
        <f>IF(AND(F83=0,I83=0,L83=0),0,MAX(D$8:D82)+1)</f>
        <v>0</v>
      </c>
      <c r="E83" s="100"/>
      <c r="F83" s="134"/>
      <c r="G83" s="134"/>
      <c r="H83" s="141"/>
      <c r="I83" s="134"/>
    </row>
    <row r="84" spans="1:9" ht="15" hidden="1" customHeight="1">
      <c r="A84" s="97"/>
      <c r="B84" s="97"/>
      <c r="C84" s="144"/>
      <c r="D84" s="104"/>
      <c r="E84" s="104"/>
      <c r="F84" s="134"/>
      <c r="G84" s="134"/>
      <c r="H84" s="141"/>
      <c r="I84" s="134"/>
    </row>
    <row r="85" spans="1:9" ht="15" hidden="1" customHeight="1">
      <c r="A85" s="97" t="s">
        <v>49</v>
      </c>
      <c r="B85" s="97"/>
      <c r="C85" s="99" t="str">
        <f>IF(AND(F85=0,I85=0,L85=0),"",CONCATENATE("1.",D85,"."))</f>
        <v/>
      </c>
      <c r="D85" s="100">
        <f>IF(AND(F85=0,I85=0,L85=0),0,MAX(D$8:D84)+1)</f>
        <v>0</v>
      </c>
      <c r="E85" s="100"/>
      <c r="F85" s="134"/>
      <c r="G85" s="134"/>
      <c r="H85" s="141"/>
      <c r="I85" s="134"/>
    </row>
    <row r="86" spans="1:9" ht="15" hidden="1" customHeight="1">
      <c r="A86" s="97"/>
      <c r="B86" s="97"/>
      <c r="C86" s="144"/>
      <c r="D86" s="104"/>
      <c r="E86" s="104"/>
      <c r="F86" s="134"/>
      <c r="G86" s="134"/>
      <c r="H86" s="141"/>
      <c r="I86" s="134"/>
    </row>
    <row r="87" spans="1:9" ht="15" hidden="1" customHeight="1">
      <c r="A87" s="97" t="s">
        <v>50</v>
      </c>
      <c r="B87" s="97"/>
      <c r="C87" s="99" t="str">
        <f>IF(AND(F87=0,I87=0,L87=0),"",CONCATENATE("1.",D87,"."))</f>
        <v/>
      </c>
      <c r="D87" s="100">
        <f>IF(AND(F87=0,I87=0,L87=0),0,MAX(D$8:D86)+1)</f>
        <v>0</v>
      </c>
      <c r="E87" s="100"/>
      <c r="F87" s="134"/>
      <c r="G87" s="134"/>
      <c r="H87" s="141"/>
      <c r="I87" s="134"/>
    </row>
    <row r="88" spans="1:9" ht="15" hidden="1" customHeight="1">
      <c r="A88" s="97"/>
      <c r="B88" s="97"/>
      <c r="C88" s="144"/>
      <c r="D88" s="104"/>
      <c r="E88" s="104"/>
      <c r="F88" s="134"/>
      <c r="G88" s="134"/>
      <c r="H88" s="141"/>
      <c r="I88" s="134"/>
    </row>
    <row r="89" spans="1:9">
      <c r="A89" s="97" t="s">
        <v>51</v>
      </c>
      <c r="B89" s="97"/>
      <c r="C89" s="99" t="str">
        <f>IF(AND(F89=0,I89=0,L89=0),"",CONCATENATE("1.",D89,"."))</f>
        <v>1.8.</v>
      </c>
      <c r="D89" s="100">
        <f>IF(AND(F89=0,I89=0,L89=0),0,MAX(D$8:D88)+1)</f>
        <v>8</v>
      </c>
      <c r="E89" s="100"/>
      <c r="F89" s="134">
        <v>97</v>
      </c>
      <c r="G89" s="134"/>
      <c r="H89" s="141"/>
      <c r="I89" s="134"/>
    </row>
    <row r="90" spans="1:9" ht="15" hidden="1" customHeight="1">
      <c r="A90" s="97"/>
      <c r="B90" s="97"/>
      <c r="C90" s="103"/>
      <c r="D90" s="104"/>
      <c r="E90" s="104"/>
      <c r="F90" s="101"/>
      <c r="G90" s="101"/>
      <c r="H90" s="102"/>
      <c r="I90" s="101"/>
    </row>
    <row r="91" spans="1:9" ht="15" hidden="1" customHeight="1">
      <c r="A91" s="97" t="s">
        <v>52</v>
      </c>
      <c r="B91" s="97"/>
      <c r="C91" s="99" t="str">
        <f>IF(AND(F91=0,I91=0,L91=0),"",CONCATENATE("1.",D91,"."))</f>
        <v/>
      </c>
      <c r="D91" s="100">
        <f>IF(AND(F91=0,I91=0,L91=0),0,MAX(D$8:D90)+1)</f>
        <v>0</v>
      </c>
      <c r="E91" s="100"/>
      <c r="F91" s="134"/>
      <c r="G91" s="134"/>
      <c r="H91" s="141"/>
      <c r="I91" s="134"/>
    </row>
    <row r="92" spans="1:9" ht="15" hidden="1" customHeight="1">
      <c r="A92" s="107"/>
      <c r="B92" s="107"/>
      <c r="C92" s="144"/>
      <c r="D92" s="104"/>
      <c r="E92" s="104"/>
      <c r="F92" s="130"/>
      <c r="G92" s="130"/>
      <c r="H92" s="131"/>
      <c r="I92" s="130"/>
    </row>
    <row r="93" spans="1:9">
      <c r="A93" s="145" t="s">
        <v>53</v>
      </c>
      <c r="B93" s="107"/>
      <c r="C93" s="125"/>
      <c r="D93" s="104"/>
      <c r="E93" s="104"/>
      <c r="F93" s="125">
        <f>F83+F85+F87+F89+F91</f>
        <v>97</v>
      </c>
      <c r="G93" s="130"/>
      <c r="H93" s="131"/>
      <c r="I93" s="125">
        <f>I83+I85+I87+I89+I91</f>
        <v>0</v>
      </c>
    </row>
    <row r="94" spans="1:9" ht="15" hidden="1" customHeight="1">
      <c r="A94" s="107"/>
      <c r="B94" s="107"/>
      <c r="C94" s="103"/>
      <c r="D94" s="104"/>
      <c r="E94" s="104"/>
      <c r="F94" s="108"/>
      <c r="G94" s="108"/>
      <c r="H94" s="123"/>
      <c r="I94" s="108"/>
    </row>
    <row r="95" spans="1:9">
      <c r="A95" s="107" t="s">
        <v>54</v>
      </c>
      <c r="B95" s="107"/>
      <c r="C95" s="117"/>
      <c r="D95" s="104"/>
      <c r="E95" s="104"/>
      <c r="F95" s="117"/>
      <c r="G95" s="130"/>
      <c r="H95" s="131"/>
      <c r="I95" s="117"/>
    </row>
    <row r="96" spans="1:9" ht="15" hidden="1" customHeight="1">
      <c r="A96" s="107"/>
      <c r="B96" s="107"/>
      <c r="C96" s="116"/>
      <c r="D96" s="119"/>
      <c r="E96" s="119"/>
      <c r="F96" s="114"/>
      <c r="G96" s="114"/>
      <c r="H96" s="115"/>
      <c r="I96" s="114"/>
    </row>
    <row r="97" spans="1:9">
      <c r="A97" s="97" t="s">
        <v>55</v>
      </c>
      <c r="B97" s="97"/>
      <c r="C97" s="99" t="str">
        <f>IF(AND(F97=0,I97=0,L97=0),"",CONCATENATE("1.",D97,"."))</f>
        <v>1.9.</v>
      </c>
      <c r="D97" s="100">
        <f>IF(AND(F97=0,I97=0,L97=0),0,MAX(D$8:D96)+1)</f>
        <v>9</v>
      </c>
      <c r="E97" s="100"/>
      <c r="F97" s="134">
        <v>762</v>
      </c>
      <c r="G97" s="134"/>
      <c r="H97" s="141"/>
      <c r="I97" s="134"/>
    </row>
    <row r="98" spans="1:9" ht="15" hidden="1" customHeight="1">
      <c r="A98" s="97"/>
      <c r="B98" s="97"/>
      <c r="C98" s="103"/>
      <c r="D98" s="104"/>
      <c r="E98" s="104"/>
      <c r="F98" s="101"/>
      <c r="G98" s="101"/>
      <c r="H98" s="102"/>
      <c r="I98" s="101"/>
    </row>
    <row r="99" spans="1:9">
      <c r="A99" s="97" t="s">
        <v>56</v>
      </c>
      <c r="B99" s="97"/>
      <c r="C99" s="99" t="str">
        <f>IF(AND(F99=0,I99=0,L99=0),"",CONCATENATE("1.",D99,"."))</f>
        <v>1.10.</v>
      </c>
      <c r="D99" s="100">
        <f>IF(AND(F99=0,I99=0,L99=0),0,MAX(D$8:D98)+1)</f>
        <v>10</v>
      </c>
      <c r="E99" s="100"/>
      <c r="F99" s="134">
        <v>136</v>
      </c>
      <c r="G99" s="134"/>
      <c r="H99" s="141"/>
      <c r="I99" s="134"/>
    </row>
    <row r="100" spans="1:9" ht="15" hidden="1" customHeight="1">
      <c r="A100" s="97"/>
      <c r="B100" s="97"/>
      <c r="C100" s="103"/>
      <c r="D100" s="104"/>
      <c r="E100" s="104"/>
      <c r="F100" s="101"/>
      <c r="G100" s="101"/>
      <c r="H100" s="102"/>
      <c r="I100" s="101"/>
    </row>
    <row r="101" spans="1:9">
      <c r="A101" s="97" t="s">
        <v>57</v>
      </c>
      <c r="B101" s="97"/>
      <c r="C101" s="99" t="str">
        <f>IF(AND(F101=0,I101=0,L101=0),"",CONCATENATE("1.",D101,"."))</f>
        <v>1.11.</v>
      </c>
      <c r="D101" s="100">
        <f>IF(AND(F101=0,I101=0,L101=0),0,MAX(D$8:D100)+1)</f>
        <v>11</v>
      </c>
      <c r="E101" s="100"/>
      <c r="F101" s="134">
        <v>30</v>
      </c>
      <c r="G101" s="134"/>
      <c r="H101" s="141"/>
      <c r="I101" s="134"/>
    </row>
    <row r="102" spans="1:9" ht="15" hidden="1" customHeight="1">
      <c r="A102" s="97"/>
      <c r="B102" s="97"/>
      <c r="C102" s="103"/>
      <c r="D102" s="104"/>
      <c r="E102" s="104"/>
      <c r="F102" s="101"/>
      <c r="G102" s="101"/>
      <c r="H102" s="102"/>
      <c r="I102" s="101"/>
    </row>
    <row r="103" spans="1:9" ht="15" hidden="1" customHeight="1">
      <c r="A103" s="97"/>
      <c r="B103" s="97"/>
      <c r="C103" s="103"/>
      <c r="D103" s="104"/>
      <c r="E103" s="104"/>
      <c r="F103" s="101"/>
      <c r="G103" s="101"/>
      <c r="H103" s="102"/>
      <c r="I103" s="101"/>
    </row>
    <row r="104" spans="1:9">
      <c r="A104" s="97" t="s">
        <v>58</v>
      </c>
      <c r="B104" s="97"/>
      <c r="C104" s="99" t="str">
        <f>IF(AND(F104=0,I104=0,L104=0),"",CONCATENATE("1.",D104,"."))</f>
        <v>1.12.</v>
      </c>
      <c r="D104" s="100">
        <f>IF(AND(F104=0,I104=0,L104=0),0,MAX(D$8:D102)+1)</f>
        <v>12</v>
      </c>
      <c r="E104" s="100"/>
      <c r="F104" s="134">
        <v>13</v>
      </c>
      <c r="G104" s="134"/>
      <c r="H104" s="146"/>
      <c r="I104" s="134"/>
    </row>
    <row r="105" spans="1:9" ht="15" hidden="1" customHeight="1">
      <c r="A105" s="97"/>
      <c r="B105" s="97"/>
      <c r="C105" s="103"/>
      <c r="D105" s="104"/>
      <c r="E105" s="104"/>
      <c r="F105" s="101"/>
      <c r="G105" s="101"/>
      <c r="H105" s="102"/>
      <c r="I105" s="101"/>
    </row>
    <row r="106" spans="1:9" ht="15" hidden="1" customHeight="1">
      <c r="A106" s="97" t="s">
        <v>59</v>
      </c>
      <c r="B106" s="97"/>
      <c r="C106" s="99" t="str">
        <f>IF(AND(F106=0,I106=0,L106=0),"",CONCATENATE("1.",D106,"."))</f>
        <v/>
      </c>
      <c r="D106" s="100">
        <f>IF(AND(F106=0,I106=0,L106=0),0,MAX(D$8:D105)+1)</f>
        <v>0</v>
      </c>
      <c r="E106" s="100"/>
      <c r="F106" s="134"/>
      <c r="G106" s="134"/>
      <c r="H106" s="146"/>
      <c r="I106" s="134"/>
    </row>
    <row r="107" spans="1:9" ht="15" hidden="1" customHeight="1">
      <c r="A107" s="97"/>
      <c r="B107" s="97"/>
      <c r="C107" s="103"/>
      <c r="D107" s="104"/>
      <c r="E107" s="104"/>
      <c r="F107" s="101"/>
      <c r="G107" s="101"/>
      <c r="H107" s="102"/>
      <c r="I107" s="101"/>
    </row>
    <row r="108" spans="1:9" ht="15" hidden="1" customHeight="1">
      <c r="A108" s="97" t="s">
        <v>60</v>
      </c>
      <c r="B108" s="97"/>
      <c r="C108" s="99" t="str">
        <f>IF(AND(F108=0,I108=0,L108=0),"",CONCATENATE("1.",D108,"."))</f>
        <v/>
      </c>
      <c r="D108" s="100">
        <f>IF(AND(F108=0,I108=0,L108=0),0,MAX(D$8:D107)+1)</f>
        <v>0</v>
      </c>
      <c r="E108" s="100"/>
      <c r="F108" s="134"/>
      <c r="G108" s="134"/>
      <c r="H108" s="146"/>
      <c r="I108" s="134"/>
    </row>
    <row r="109" spans="1:9" ht="15" hidden="1" customHeight="1">
      <c r="A109" s="97"/>
      <c r="B109" s="97"/>
      <c r="C109" s="103"/>
      <c r="D109" s="104"/>
      <c r="E109" s="104"/>
      <c r="F109" s="101"/>
      <c r="G109" s="101"/>
      <c r="H109" s="102"/>
      <c r="I109" s="101"/>
    </row>
    <row r="110" spans="1:9" ht="15" hidden="1" customHeight="1">
      <c r="A110" s="97" t="s">
        <v>52</v>
      </c>
      <c r="B110" s="97"/>
      <c r="C110" s="99" t="str">
        <f>IF(AND(F110=0,I110=0,L110=0),"",CONCATENATE("1.",D110,"."))</f>
        <v/>
      </c>
      <c r="D110" s="100">
        <f>IF(AND(F110=0,I110=0,L110=0),0,MAX(D$8:D109)+1)</f>
        <v>0</v>
      </c>
      <c r="E110" s="100"/>
      <c r="F110" s="134"/>
      <c r="G110" s="134"/>
      <c r="H110" s="146"/>
      <c r="I110" s="134"/>
    </row>
    <row r="111" spans="1:9" ht="15" hidden="1" customHeight="1">
      <c r="A111" s="107"/>
      <c r="B111" s="107"/>
      <c r="C111" s="144"/>
      <c r="D111" s="147"/>
      <c r="E111" s="147"/>
      <c r="F111" s="130"/>
      <c r="G111" s="130"/>
      <c r="H111" s="131"/>
      <c r="I111" s="130"/>
    </row>
    <row r="112" spans="1:9">
      <c r="A112" s="145" t="s">
        <v>61</v>
      </c>
      <c r="B112" s="107"/>
      <c r="C112" s="125"/>
      <c r="D112" s="147"/>
      <c r="E112" s="147"/>
      <c r="F112" s="125">
        <f>F97+F99+F101+F104+F106+F108+F110</f>
        <v>941</v>
      </c>
      <c r="G112" s="130"/>
      <c r="H112" s="131"/>
      <c r="I112" s="125">
        <f>I97+I99+I101+I104+I106+I108+I110</f>
        <v>0</v>
      </c>
    </row>
    <row r="113" spans="1:9" ht="15" hidden="1" customHeight="1">
      <c r="A113" s="97"/>
      <c r="B113" s="97"/>
      <c r="C113" s="103"/>
      <c r="D113" s="147"/>
      <c r="E113" s="147"/>
      <c r="F113" s="109"/>
      <c r="G113" s="109"/>
      <c r="H113" s="102"/>
      <c r="I113" s="109"/>
    </row>
    <row r="114" spans="1:9">
      <c r="A114" s="125" t="s">
        <v>62</v>
      </c>
      <c r="B114" s="107"/>
      <c r="C114" s="125"/>
      <c r="D114" s="147"/>
      <c r="E114" s="147"/>
      <c r="F114" s="125">
        <f>F79+F93+F112</f>
        <v>31706</v>
      </c>
      <c r="G114" s="117"/>
      <c r="H114" s="118">
        <f>SUM(H104:H110)</f>
        <v>0</v>
      </c>
      <c r="I114" s="125">
        <f>I79+I93+I112</f>
        <v>0</v>
      </c>
    </row>
    <row r="115" spans="1:9" hidden="1">
      <c r="A115" s="148"/>
      <c r="B115" s="149"/>
      <c r="C115" s="148"/>
      <c r="D115" s="150"/>
      <c r="E115" s="150"/>
      <c r="F115" s="148"/>
      <c r="G115" s="148"/>
      <c r="H115" s="148"/>
      <c r="I115" s="148"/>
    </row>
    <row r="116" spans="1:9" hidden="1">
      <c r="A116" s="3" t="s">
        <v>29</v>
      </c>
      <c r="B116" s="149"/>
      <c r="C116" s="148"/>
      <c r="D116" s="150"/>
      <c r="E116" s="150"/>
      <c r="F116" s="148"/>
      <c r="G116" s="148"/>
      <c r="H116" s="148"/>
      <c r="I116" s="148"/>
    </row>
    <row r="117" spans="1:9">
      <c r="A117" s="229" t="str">
        <f>IF(AND(F$46=F$114,I$46=I$114,L$46=L$114),"","Разлика между актива и пасива!")</f>
        <v/>
      </c>
      <c r="B117" s="229"/>
      <c r="C117" s="229"/>
      <c r="D117" s="150"/>
      <c r="E117" s="150"/>
      <c r="F117" s="151" t="str">
        <f>IF(F$46=F$114,"",F46-F114)</f>
        <v/>
      </c>
      <c r="G117" s="152"/>
      <c r="H117" s="152"/>
      <c r="I117" s="151" t="str">
        <f>IF(I$46=I$114,"",I46-I114)</f>
        <v/>
      </c>
    </row>
    <row r="118" spans="1:9">
      <c r="A118" s="231" t="s">
        <v>184</v>
      </c>
      <c r="B118" s="231"/>
      <c r="C118" s="231"/>
      <c r="D118" s="231"/>
      <c r="E118" s="231"/>
      <c r="F118" s="231"/>
      <c r="G118" s="231"/>
      <c r="H118" s="231"/>
      <c r="I118" s="231"/>
    </row>
    <row r="119" spans="1:9">
      <c r="A119" s="230" t="str">
        <f>IF(AND(F$46=F$114,I$46=I$114,L$46=L$114),"","Сума на актива:")</f>
        <v/>
      </c>
      <c r="B119" s="230"/>
      <c r="C119" s="230"/>
      <c r="D119" s="5"/>
      <c r="E119" s="5"/>
      <c r="F119" s="6" t="str">
        <f>IF(F$46=F$114,"",F46)</f>
        <v/>
      </c>
      <c r="G119" s="5"/>
      <c r="H119" s="5"/>
      <c r="I119" s="6" t="str">
        <f>IF(I$46=I$114,"",I46)</f>
        <v/>
      </c>
    </row>
    <row r="120" spans="1:9">
      <c r="A120" s="7" t="s">
        <v>1</v>
      </c>
      <c r="B120" s="8"/>
      <c r="C120" s="9"/>
      <c r="D120" s="10"/>
      <c r="E120" s="10"/>
      <c r="F120" s="11"/>
      <c r="G120" s="11"/>
      <c r="H120" s="11"/>
      <c r="I120" s="11"/>
    </row>
    <row r="121" spans="1:9">
      <c r="A121" s="12" t="s">
        <v>3</v>
      </c>
      <c r="B121" s="13"/>
      <c r="C121" s="228" t="s">
        <v>178</v>
      </c>
      <c r="D121" s="228"/>
      <c r="E121" s="228"/>
      <c r="F121" s="228"/>
      <c r="G121" s="228"/>
      <c r="H121" s="228"/>
      <c r="I121" s="228"/>
    </row>
    <row r="122" spans="1:9">
      <c r="A122" s="14"/>
      <c r="B122" s="15"/>
      <c r="C122" s="9"/>
      <c r="D122" s="10"/>
      <c r="E122" s="10"/>
      <c r="F122" s="11"/>
      <c r="G122" s="11"/>
      <c r="H122" s="11"/>
      <c r="I122" s="11"/>
    </row>
    <row r="123" spans="1:9">
      <c r="A123" s="13" t="str">
        <f>[1]НАЧАЛО!$F$44</f>
        <v>Съставител:</v>
      </c>
      <c r="B123" s="15"/>
      <c r="C123" s="9"/>
      <c r="D123" s="10"/>
      <c r="E123" s="10"/>
      <c r="F123" s="11"/>
      <c r="G123" s="11"/>
      <c r="H123" s="11"/>
      <c r="I123" s="11"/>
    </row>
    <row r="124" spans="1:9">
      <c r="A124" s="16" t="str">
        <f>[1]НАЧАЛО!$F$46</f>
        <v>Мила Валентинова Павлова</v>
      </c>
      <c r="B124" s="13"/>
      <c r="C124" s="9"/>
      <c r="D124" s="10"/>
      <c r="E124" s="10"/>
      <c r="F124" s="11"/>
      <c r="G124" s="11"/>
      <c r="H124" s="11"/>
      <c r="I124" s="11"/>
    </row>
    <row r="126" spans="1:9">
      <c r="A126" s="227" t="s">
        <v>181</v>
      </c>
      <c r="B126" s="227"/>
      <c r="C126" s="227"/>
      <c r="D126" s="227"/>
      <c r="E126" s="227"/>
      <c r="F126" s="227"/>
      <c r="G126" s="227"/>
      <c r="H126" s="227"/>
      <c r="I126" s="227"/>
    </row>
  </sheetData>
  <mergeCells count="10">
    <mergeCell ref="A1:I1"/>
    <mergeCell ref="A2:I2"/>
    <mergeCell ref="A126:I126"/>
    <mergeCell ref="C121:I121"/>
    <mergeCell ref="A117:C117"/>
    <mergeCell ref="A119:C119"/>
    <mergeCell ref="A118:I118"/>
    <mergeCell ref="A4:A5"/>
    <mergeCell ref="C4:C5"/>
    <mergeCell ref="A3:I3"/>
  </mergeCells>
  <conditionalFormatting sqref="A4:I4 B5 A6:I114 D5:I5 A1:A3">
    <cfRule type="expression" dxfId="46" priority="3" stopIfTrue="1">
      <formula>_JJ33&gt;_JL32</formula>
    </cfRule>
  </conditionalFormatting>
  <conditionalFormatting sqref="A48">
    <cfRule type="expression" dxfId="45" priority="1" stopIfTrue="1">
      <formula>O48&gt;0</formula>
    </cfRule>
  </conditionalFormatting>
  <conditionalFormatting sqref="A116">
    <cfRule type="expression" dxfId="44" priority="5" stopIfTrue="1">
      <formula>O116&gt;0</formula>
    </cfRule>
  </conditionalFormatting>
  <conditionalFormatting sqref="A118 A119:I120 A121:C121 A122:I124 A4:I4 B5 A6:I117 D5:I5 A3">
    <cfRule type="expression" dxfId="43" priority="7" stopIfTrue="1">
      <formula>_JJ31&lt;&gt;_JK31</formula>
    </cfRule>
  </conditionalFormatting>
  <conditionalFormatting sqref="A118">
    <cfRule type="expression" dxfId="42" priority="6" stopIfTrue="1">
      <formula>_JJ61=_JK61</formula>
    </cfRule>
  </conditionalFormatting>
  <conditionalFormatting sqref="A1:A2">
    <cfRule type="expression" dxfId="41" priority="2" stopIfTrue="1">
      <formula>_JJ31&lt;&gt;_JK31</formula>
    </cfRule>
  </conditionalFormatting>
  <conditionalFormatting sqref="A115:I117 A118 A119:I120 A121:C121 A122:I124">
    <cfRule type="expression" dxfId="40" priority="8" stopIfTrue="1">
      <formula>_JJ32&gt;_JK32</formula>
    </cfRule>
  </conditionalFormatting>
  <pageMargins left="1" right="1" top="1" bottom="1" header="0.5" footer="0.5"/>
  <pageSetup paperSize="9" scale="9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9"/>
  <sheetViews>
    <sheetView workbookViewId="0">
      <selection sqref="A1:D1"/>
    </sheetView>
  </sheetViews>
  <sheetFormatPr defaultRowHeight="15"/>
  <cols>
    <col min="1" max="1" width="48.28515625" customWidth="1"/>
    <col min="2" max="2" width="9.5703125" customWidth="1"/>
    <col min="3" max="4" width="10.5703125" customWidth="1"/>
  </cols>
  <sheetData>
    <row r="1" spans="1:4">
      <c r="A1" s="225" t="str">
        <f>[2]НАЧАЛО!B3</f>
        <v>ТК - ИМОТИ АД</v>
      </c>
      <c r="B1" s="225"/>
      <c r="C1" s="225"/>
      <c r="D1" s="225"/>
    </row>
    <row r="2" spans="1:4">
      <c r="A2" s="225" t="s">
        <v>186</v>
      </c>
      <c r="B2" s="225"/>
      <c r="C2" s="225"/>
      <c r="D2" s="225"/>
    </row>
    <row r="3" spans="1:4" ht="15.75">
      <c r="A3" s="163"/>
      <c r="B3" s="164"/>
      <c r="C3" s="165"/>
      <c r="D3" s="165"/>
    </row>
    <row r="4" spans="1:4">
      <c r="A4" s="226" t="s">
        <v>190</v>
      </c>
      <c r="B4" s="236" t="s">
        <v>7</v>
      </c>
      <c r="C4" s="179" t="str">
        <f>[2]НАЧАЛО!AD1&amp;" г."</f>
        <v>30.9.2024 г.</v>
      </c>
      <c r="D4" s="179" t="str">
        <f>[2]НАЧАЛО!AF1&amp;" г."</f>
        <v>30.9.2023 г.</v>
      </c>
    </row>
    <row r="5" spans="1:4">
      <c r="A5" s="226"/>
      <c r="B5" s="236"/>
      <c r="C5" s="177" t="s">
        <v>9</v>
      </c>
      <c r="D5" s="177" t="s">
        <v>9</v>
      </c>
    </row>
    <row r="6" spans="1:4" ht="15.75">
      <c r="A6" s="184" t="s">
        <v>63</v>
      </c>
      <c r="B6" s="185"/>
      <c r="C6" s="186"/>
      <c r="D6" s="186"/>
    </row>
    <row r="7" spans="1:4" ht="15" hidden="1" customHeight="1">
      <c r="A7" s="187"/>
      <c r="B7" s="188"/>
      <c r="C7" s="186"/>
      <c r="D7" s="186"/>
    </row>
    <row r="8" spans="1:4">
      <c r="A8" s="189" t="s">
        <v>64</v>
      </c>
      <c r="B8" s="190" t="s">
        <v>193</v>
      </c>
      <c r="C8" s="191">
        <f>SUM(C9:C12)</f>
        <v>459</v>
      </c>
      <c r="D8" s="191">
        <f>SUM(D9:D12)</f>
        <v>0</v>
      </c>
    </row>
    <row r="9" spans="1:4">
      <c r="A9" s="192" t="s">
        <v>65</v>
      </c>
      <c r="B9" s="193"/>
      <c r="C9" s="194">
        <v>13</v>
      </c>
      <c r="D9" s="194"/>
    </row>
    <row r="10" spans="1:4">
      <c r="A10" s="192" t="s">
        <v>66</v>
      </c>
      <c r="B10" s="193"/>
      <c r="C10" s="194">
        <v>359</v>
      </c>
      <c r="D10" s="194"/>
    </row>
    <row r="11" spans="1:4" ht="15" hidden="1" customHeight="1">
      <c r="A11" s="192" t="s">
        <v>67</v>
      </c>
      <c r="B11" s="193"/>
      <c r="C11" s="194"/>
      <c r="D11" s="194"/>
    </row>
    <row r="12" spans="1:4">
      <c r="A12" s="192" t="s">
        <v>68</v>
      </c>
      <c r="B12" s="193"/>
      <c r="C12" s="194">
        <v>87</v>
      </c>
      <c r="D12" s="194"/>
    </row>
    <row r="13" spans="1:4" ht="15" hidden="1" customHeight="1">
      <c r="A13" s="189"/>
      <c r="B13" s="193"/>
      <c r="C13" s="195"/>
      <c r="D13" s="195"/>
    </row>
    <row r="14" spans="1:4" ht="30" hidden="1" customHeight="1">
      <c r="A14" s="196" t="s">
        <v>69</v>
      </c>
      <c r="B14" s="190" t="s">
        <v>194</v>
      </c>
      <c r="C14" s="197"/>
      <c r="D14" s="197"/>
    </row>
    <row r="15" spans="1:4" ht="15" hidden="1" customHeight="1">
      <c r="A15" s="189"/>
      <c r="B15" s="193"/>
      <c r="C15" s="198"/>
      <c r="D15" s="198"/>
    </row>
    <row r="16" spans="1:4">
      <c r="A16" s="189" t="s">
        <v>70</v>
      </c>
      <c r="B16" s="190" t="s">
        <v>195</v>
      </c>
      <c r="C16" s="197">
        <v>56</v>
      </c>
      <c r="D16" s="197"/>
    </row>
    <row r="17" spans="1:4" ht="15" hidden="1" customHeight="1">
      <c r="A17" s="189"/>
      <c r="B17" s="193"/>
      <c r="C17" s="198"/>
      <c r="D17" s="198"/>
    </row>
    <row r="18" spans="1:4">
      <c r="A18" s="199" t="s">
        <v>71</v>
      </c>
      <c r="B18" s="193"/>
      <c r="C18" s="191">
        <f>C8+C14+C16</f>
        <v>515</v>
      </c>
      <c r="D18" s="191">
        <f>D8+D14+D16</f>
        <v>0</v>
      </c>
    </row>
    <row r="19" spans="1:4" hidden="1">
      <c r="A19" s="192"/>
      <c r="B19" s="193"/>
      <c r="C19" s="195"/>
      <c r="D19" s="195"/>
    </row>
    <row r="20" spans="1:4" ht="15.75">
      <c r="A20" s="184" t="s">
        <v>72</v>
      </c>
      <c r="B20" s="193"/>
      <c r="C20" s="195"/>
      <c r="D20" s="195"/>
    </row>
    <row r="21" spans="1:4" ht="15" hidden="1" customHeight="1">
      <c r="A21" s="187"/>
      <c r="B21" s="188"/>
      <c r="C21" s="186"/>
      <c r="D21" s="186"/>
    </row>
    <row r="22" spans="1:4">
      <c r="A22" s="189" t="s">
        <v>73</v>
      </c>
      <c r="B22" s="193"/>
      <c r="C22" s="191">
        <f>SUM(C23:C28)</f>
        <v>-543</v>
      </c>
      <c r="D22" s="191">
        <f>SUM(D23:D28)</f>
        <v>0</v>
      </c>
    </row>
    <row r="23" spans="1:4">
      <c r="A23" s="192" t="s">
        <v>74</v>
      </c>
      <c r="B23" s="190" t="s">
        <v>196</v>
      </c>
      <c r="C23" s="194">
        <v>-3</v>
      </c>
      <c r="D23" s="194"/>
    </row>
    <row r="24" spans="1:4">
      <c r="A24" s="192" t="s">
        <v>75</v>
      </c>
      <c r="B24" s="190" t="s">
        <v>197</v>
      </c>
      <c r="C24" s="194">
        <v>-119</v>
      </c>
      <c r="D24" s="194"/>
    </row>
    <row r="25" spans="1:4">
      <c r="A25" s="192" t="s">
        <v>76</v>
      </c>
      <c r="B25" s="190" t="s">
        <v>198</v>
      </c>
      <c r="C25" s="194">
        <v>-67</v>
      </c>
      <c r="D25" s="194"/>
    </row>
    <row r="26" spans="1:4">
      <c r="A26" s="192" t="s">
        <v>77</v>
      </c>
      <c r="B26" s="190" t="s">
        <v>199</v>
      </c>
      <c r="C26" s="194">
        <v>-322</v>
      </c>
      <c r="D26" s="194"/>
    </row>
    <row r="27" spans="1:4" ht="15" hidden="1" customHeight="1">
      <c r="A27" s="192" t="s">
        <v>78</v>
      </c>
      <c r="B27" s="190" t="s">
        <v>194</v>
      </c>
      <c r="C27" s="194"/>
      <c r="D27" s="194"/>
    </row>
    <row r="28" spans="1:4">
      <c r="A28" s="192" t="s">
        <v>79</v>
      </c>
      <c r="B28" s="190" t="s">
        <v>200</v>
      </c>
      <c r="C28" s="194">
        <v>-32</v>
      </c>
      <c r="D28" s="194"/>
    </row>
    <row r="29" spans="1:4" ht="15" hidden="1" customHeight="1">
      <c r="A29" s="192"/>
      <c r="B29" s="200"/>
      <c r="C29" s="195"/>
      <c r="D29" s="195"/>
    </row>
    <row r="30" spans="1:4">
      <c r="A30" s="189" t="s">
        <v>80</v>
      </c>
      <c r="B30" s="190" t="s">
        <v>201</v>
      </c>
      <c r="C30" s="191">
        <f>SUM(C31:C34)</f>
        <v>32</v>
      </c>
      <c r="D30" s="191">
        <f t="shared" ref="D30" si="0">SUM(D31:D34)</f>
        <v>0</v>
      </c>
    </row>
    <row r="31" spans="1:4" ht="15" hidden="1" customHeight="1">
      <c r="A31" s="192" t="s">
        <v>81</v>
      </c>
      <c r="B31" s="200"/>
      <c r="C31" s="194"/>
      <c r="D31" s="194"/>
    </row>
    <row r="32" spans="1:4" ht="15" hidden="1" customHeight="1">
      <c r="A32" s="201" t="s">
        <v>82</v>
      </c>
      <c r="B32" s="202"/>
      <c r="C32" s="194"/>
      <c r="D32" s="194"/>
    </row>
    <row r="33" spans="1:4" ht="30">
      <c r="A33" s="201" t="s">
        <v>83</v>
      </c>
      <c r="B33" s="202"/>
      <c r="C33" s="194">
        <v>32</v>
      </c>
      <c r="D33" s="194"/>
    </row>
    <row r="34" spans="1:4" ht="15" hidden="1" customHeight="1">
      <c r="A34" s="201" t="s">
        <v>68</v>
      </c>
      <c r="B34" s="202"/>
      <c r="C34" s="194"/>
      <c r="D34" s="194"/>
    </row>
    <row r="35" spans="1:4" ht="15" hidden="1" customHeight="1">
      <c r="A35" s="192"/>
      <c r="B35" s="193"/>
      <c r="C35" s="195"/>
      <c r="D35" s="195"/>
    </row>
    <row r="36" spans="1:4">
      <c r="A36" s="189" t="s">
        <v>84</v>
      </c>
      <c r="B36" s="190" t="s">
        <v>202</v>
      </c>
      <c r="C36" s="197">
        <v>-19</v>
      </c>
      <c r="D36" s="197"/>
    </row>
    <row r="37" spans="1:4" ht="15" hidden="1" customHeight="1">
      <c r="A37" s="189"/>
      <c r="B37" s="193"/>
      <c r="C37" s="195"/>
      <c r="D37" s="203"/>
    </row>
    <row r="38" spans="1:4">
      <c r="A38" s="199" t="s">
        <v>85</v>
      </c>
      <c r="B38" s="193"/>
      <c r="C38" s="191">
        <f>C22+C30+C36</f>
        <v>-530</v>
      </c>
      <c r="D38" s="191">
        <f>D22+D30+D36</f>
        <v>0</v>
      </c>
    </row>
    <row r="39" spans="1:4" ht="15.75" hidden="1" customHeight="1">
      <c r="A39" s="189"/>
      <c r="B39" s="193"/>
      <c r="C39" s="195"/>
      <c r="D39" s="203"/>
    </row>
    <row r="40" spans="1:4" ht="15" hidden="1" customHeight="1">
      <c r="A40" s="196" t="s">
        <v>86</v>
      </c>
      <c r="B40" s="190" t="s">
        <v>194</v>
      </c>
      <c r="C40" s="197"/>
      <c r="D40" s="197"/>
    </row>
    <row r="41" spans="1:4" ht="15" hidden="1" customHeight="1">
      <c r="A41" s="189"/>
      <c r="B41" s="193"/>
      <c r="C41" s="195"/>
      <c r="D41" s="203"/>
    </row>
    <row r="42" spans="1:4" ht="15" hidden="1" customHeight="1">
      <c r="A42" s="196" t="s">
        <v>87</v>
      </c>
      <c r="B42" s="190" t="s">
        <v>194</v>
      </c>
      <c r="C42" s="197"/>
      <c r="D42" s="197"/>
    </row>
    <row r="43" spans="1:4" ht="15" hidden="1" customHeight="1">
      <c r="A43" s="189"/>
      <c r="B43" s="193"/>
      <c r="C43" s="195"/>
      <c r="D43" s="203"/>
    </row>
    <row r="44" spans="1:4">
      <c r="A44" s="199" t="s">
        <v>88</v>
      </c>
      <c r="B44" s="193"/>
      <c r="C44" s="191">
        <f>C18+C38+C40+C42</f>
        <v>-15</v>
      </c>
      <c r="D44" s="191">
        <f>D18+D38+D40+D42</f>
        <v>0</v>
      </c>
    </row>
    <row r="45" spans="1:4" ht="15.75" hidden="1" customHeight="1">
      <c r="A45" s="189"/>
      <c r="B45" s="193"/>
      <c r="C45" s="193"/>
      <c r="D45" s="193"/>
    </row>
    <row r="46" spans="1:4">
      <c r="A46" s="189" t="s">
        <v>89</v>
      </c>
      <c r="B46" s="200" t="s">
        <v>194</v>
      </c>
      <c r="C46" s="191">
        <f>SUM(C47:C48)</f>
        <v>0</v>
      </c>
      <c r="D46" s="191">
        <f>SUM(D47:D48)</f>
        <v>0</v>
      </c>
    </row>
    <row r="47" spans="1:4" ht="15" hidden="1" customHeight="1">
      <c r="A47" s="204" t="s">
        <v>90</v>
      </c>
      <c r="B47" s="193"/>
      <c r="C47" s="194"/>
      <c r="D47" s="194"/>
    </row>
    <row r="48" spans="1:4" ht="15" hidden="1" customHeight="1">
      <c r="A48" s="204" t="s">
        <v>91</v>
      </c>
      <c r="B48" s="193"/>
      <c r="C48" s="194"/>
      <c r="D48" s="194"/>
    </row>
    <row r="49" spans="1:4" ht="15" hidden="1" customHeight="1">
      <c r="A49" s="192"/>
      <c r="B49" s="193"/>
      <c r="C49" s="202"/>
      <c r="D49" s="202"/>
    </row>
    <row r="50" spans="1:4">
      <c r="A50" s="189" t="s">
        <v>92</v>
      </c>
      <c r="B50" s="193"/>
      <c r="C50" s="191">
        <f>C44+C46</f>
        <v>-15</v>
      </c>
      <c r="D50" s="191">
        <f>D44+D46</f>
        <v>0</v>
      </c>
    </row>
    <row r="51" spans="1:4" ht="15.75" hidden="1" customHeight="1">
      <c r="A51" s="192"/>
      <c r="B51" s="193"/>
      <c r="C51" s="202"/>
      <c r="D51" s="202"/>
    </row>
    <row r="52" spans="1:4" hidden="1">
      <c r="A52" s="189" t="s">
        <v>93</v>
      </c>
      <c r="B52" s="200" t="s">
        <v>194</v>
      </c>
      <c r="C52" s="191"/>
      <c r="D52" s="191"/>
    </row>
    <row r="53" spans="1:4" ht="15" hidden="1" customHeight="1">
      <c r="A53" s="192"/>
      <c r="B53" s="193"/>
      <c r="C53" s="202"/>
      <c r="D53" s="202"/>
    </row>
    <row r="54" spans="1:4">
      <c r="A54" s="199" t="s">
        <v>94</v>
      </c>
      <c r="B54" s="193"/>
      <c r="C54" s="191">
        <f>C50+C52</f>
        <v>-15</v>
      </c>
      <c r="D54" s="191">
        <f>D50+D52</f>
        <v>0</v>
      </c>
    </row>
    <row r="55" spans="1:4">
      <c r="A55" s="199" t="s">
        <v>95</v>
      </c>
      <c r="B55" s="193"/>
      <c r="C55" s="191">
        <f>C54-C56</f>
        <v>-15</v>
      </c>
      <c r="D55" s="191">
        <f>D54-D56</f>
        <v>0</v>
      </c>
    </row>
    <row r="56" spans="1:4">
      <c r="A56" s="199" t="s">
        <v>96</v>
      </c>
      <c r="B56" s="193"/>
      <c r="C56" s="197"/>
      <c r="D56" s="197"/>
    </row>
    <row r="57" spans="1:4">
      <c r="A57" s="169"/>
      <c r="B57" s="170"/>
      <c r="C57" s="171"/>
      <c r="D57" s="171"/>
    </row>
    <row r="58" spans="1:4" ht="15" hidden="1" customHeight="1">
      <c r="A58" s="3" t="s">
        <v>29</v>
      </c>
      <c r="B58" s="170"/>
      <c r="C58" s="171"/>
      <c r="D58" s="171"/>
    </row>
    <row r="59" spans="1:4" ht="15" hidden="1" customHeight="1">
      <c r="A59" s="229"/>
      <c r="B59" s="229"/>
      <c r="C59" s="173"/>
      <c r="D59" s="173"/>
    </row>
    <row r="60" spans="1:4" ht="15" hidden="1" customHeight="1">
      <c r="A60" s="174"/>
      <c r="B60" s="174"/>
      <c r="C60" s="166"/>
      <c r="D60" s="166"/>
    </row>
    <row r="61" spans="1:4" ht="15" hidden="1" customHeight="1">
      <c r="A61" s="174"/>
      <c r="B61" s="174"/>
      <c r="C61" s="167"/>
      <c r="D61" s="167"/>
    </row>
    <row r="62" spans="1:4" ht="15" hidden="1" customHeight="1">
      <c r="A62" s="97"/>
      <c r="B62" s="119"/>
      <c r="C62" s="103"/>
      <c r="D62" s="103"/>
    </row>
    <row r="63" spans="1:4" ht="15" hidden="1" customHeight="1">
      <c r="A63" s="122"/>
      <c r="B63" s="168"/>
      <c r="C63" s="175"/>
      <c r="D63" s="175"/>
    </row>
    <row r="64" spans="1:4" ht="15" hidden="1" customHeight="1">
      <c r="A64" s="114"/>
      <c r="B64" s="119"/>
      <c r="C64" s="176"/>
      <c r="D64" s="176"/>
    </row>
    <row r="65" spans="1:4" ht="15" hidden="1" customHeight="1">
      <c r="A65" s="114"/>
      <c r="B65" s="119"/>
      <c r="C65" s="176"/>
      <c r="D65" s="176"/>
    </row>
    <row r="66" spans="1:4" ht="15" hidden="1" customHeight="1">
      <c r="A66" s="97"/>
      <c r="B66" s="119"/>
      <c r="C66" s="103"/>
      <c r="D66" s="103"/>
    </row>
    <row r="67" spans="1:4" ht="15" hidden="1" customHeight="1">
      <c r="A67" s="122"/>
      <c r="B67" s="168"/>
      <c r="C67" s="175"/>
      <c r="D67" s="175"/>
    </row>
    <row r="68" spans="1:4" ht="15" hidden="1" customHeight="1">
      <c r="A68" s="114"/>
      <c r="B68" s="119"/>
      <c r="C68" s="176"/>
      <c r="D68" s="176"/>
    </row>
    <row r="69" spans="1:4" ht="15" hidden="1" customHeight="1">
      <c r="A69" s="114"/>
      <c r="B69" s="119"/>
      <c r="C69" s="176"/>
      <c r="D69" s="176"/>
    </row>
    <row r="70" spans="1:4">
      <c r="A70" s="172"/>
      <c r="B70" s="172"/>
      <c r="C70" s="173"/>
      <c r="D70" s="173"/>
    </row>
    <row r="71" spans="1:4">
      <c r="A71" s="235" t="s">
        <v>184</v>
      </c>
      <c r="B71" s="235"/>
      <c r="C71" s="235"/>
      <c r="D71" s="235"/>
    </row>
    <row r="72" spans="1:4">
      <c r="A72" s="230" t="str">
        <f>IF(AND(C$59="",D$59=""),"","Резултат в БАЛАНСА:")</f>
        <v/>
      </c>
      <c r="B72" s="230"/>
      <c r="C72" s="17"/>
      <c r="D72" s="17" t="str">
        <f>IF([1]НАЧАЛО!AB$3=1,IF(D$55=[1]баланс!I$73,"",[1]баланс!I$73),"")</f>
        <v/>
      </c>
    </row>
    <row r="73" spans="1:4">
      <c r="A73" s="7" t="s">
        <v>1</v>
      </c>
      <c r="B73" s="9"/>
      <c r="C73" s="11"/>
      <c r="D73" s="11"/>
    </row>
    <row r="74" spans="1:4" ht="14.45" customHeight="1">
      <c r="A74" s="96" t="s">
        <v>3</v>
      </c>
      <c r="B74" s="234" t="s">
        <v>179</v>
      </c>
      <c r="C74" s="234"/>
      <c r="D74" s="234"/>
    </row>
    <row r="75" spans="1:4">
      <c r="A75" s="14"/>
      <c r="B75" s="14"/>
      <c r="C75" s="14"/>
      <c r="D75" s="14"/>
    </row>
    <row r="76" spans="1:4">
      <c r="A76" s="13" t="str">
        <f>[1]НАЧАЛО!$F$44</f>
        <v>Съставител:</v>
      </c>
      <c r="B76" s="20"/>
      <c r="C76" s="21"/>
      <c r="D76" s="21"/>
    </row>
    <row r="77" spans="1:4">
      <c r="A77" s="16" t="str">
        <f>[1]НАЧАЛО!$F$46</f>
        <v>Мила Валентинова Павлова</v>
      </c>
      <c r="B77" s="20"/>
      <c r="C77" s="21"/>
      <c r="D77" s="21"/>
    </row>
    <row r="78" spans="1:4">
      <c r="A78" s="13"/>
      <c r="B78" s="20"/>
      <c r="C78" s="21"/>
      <c r="D78" s="21"/>
    </row>
    <row r="79" spans="1:4">
      <c r="A79" s="227" t="s">
        <v>181</v>
      </c>
      <c r="B79" s="227"/>
      <c r="C79" s="227"/>
      <c r="D79" s="227"/>
    </row>
  </sheetData>
  <mergeCells count="9">
    <mergeCell ref="A1:D1"/>
    <mergeCell ref="A2:D2"/>
    <mergeCell ref="A79:D79"/>
    <mergeCell ref="B74:D74"/>
    <mergeCell ref="A59:B59"/>
    <mergeCell ref="A72:B72"/>
    <mergeCell ref="A71:D71"/>
    <mergeCell ref="B4:B5"/>
    <mergeCell ref="A4:A5"/>
  </mergeCells>
  <conditionalFormatting sqref="A1:A2 C5:D58 A6:B58 A3:D4 A59:D70 A72:D72 A75:D78">
    <cfRule type="expression" dxfId="39" priority="7" stopIfTrue="1">
      <formula>_JJ22&gt;_JK22</formula>
    </cfRule>
  </conditionalFormatting>
  <conditionalFormatting sqref="A58">
    <cfRule type="expression" dxfId="38" priority="3" stopIfTrue="1">
      <formula>J58&gt;0</formula>
    </cfRule>
    <cfRule type="expression" dxfId="37" priority="4" stopIfTrue="1">
      <formula>_JJ31&lt;&gt;_JK31</formula>
    </cfRule>
    <cfRule type="expression" dxfId="36" priority="5" stopIfTrue="1">
      <formula>_JJ32&gt;_JK32</formula>
    </cfRule>
  </conditionalFormatting>
  <conditionalFormatting sqref="A71 A59:D70 A72:D72 A75:D78">
    <cfRule type="expression" dxfId="35" priority="16" stopIfTrue="1">
      <formula>_JJ21&lt;&gt;_JK21</formula>
    </cfRule>
  </conditionalFormatting>
  <conditionalFormatting sqref="A71">
    <cfRule type="expression" dxfId="34" priority="15" stopIfTrue="1">
      <formula>_JJ61=_JK61</formula>
    </cfRule>
  </conditionalFormatting>
  <conditionalFormatting sqref="A1:A2 C5:D58 A6:B58 A3:D4">
    <cfRule type="expression" dxfId="33" priority="6" stopIfTrue="1">
      <formula>_JJ23&lt;&gt;_JK25</formula>
    </cfRule>
  </conditionalFormatting>
  <conditionalFormatting sqref="A18:D18">
    <cfRule type="expression" dxfId="32" priority="1" stopIfTrue="1">
      <formula>_JJ23&lt;&gt;_JK25</formula>
    </cfRule>
    <cfRule type="expression" dxfId="31" priority="2" stopIfTrue="1">
      <formula>_JJ22&gt;_JK22</formula>
    </cfRule>
  </conditionalFormatting>
  <conditionalFormatting sqref="A71">
    <cfRule type="expression" dxfId="30" priority="17" stopIfTrue="1">
      <formula>_JJ22&gt;_JK22</formula>
    </cfRule>
  </conditionalFormatting>
  <conditionalFormatting sqref="A74:B74 A73:D73">
    <cfRule type="expression" dxfId="29" priority="8" stopIfTrue="1">
      <formula>_JJ31&lt;&gt;_JK31</formula>
    </cfRule>
    <cfRule type="expression" dxfId="28" priority="9" stopIfTrue="1">
      <formula>_JJ32&gt;_JK32</formula>
    </cfRule>
  </conditionalFormatting>
  <pageMargins left="0.98425196850393704" right="0.98425196850393704" top="0.98425196850393704" bottom="0.98425196850393704" header="0.51181102362204722" footer="0.51181102362204722"/>
  <pageSetup paperSize="9" scale="97"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9"/>
  <sheetViews>
    <sheetView workbookViewId="0">
      <selection sqref="A1:C1"/>
    </sheetView>
  </sheetViews>
  <sheetFormatPr defaultRowHeight="15"/>
  <cols>
    <col min="1" max="1" width="61.28515625" customWidth="1"/>
    <col min="2" max="3" width="10.85546875" customWidth="1"/>
  </cols>
  <sheetData>
    <row r="1" spans="1:3">
      <c r="A1" s="237" t="str">
        <f>[2]ОД!A1:I1</f>
        <v>ТК - ИМОТИ АД</v>
      </c>
      <c r="B1" s="237"/>
      <c r="C1" s="237"/>
    </row>
    <row r="2" spans="1:3">
      <c r="A2" s="238" t="s">
        <v>187</v>
      </c>
      <c r="B2" s="238"/>
      <c r="C2" s="238"/>
    </row>
    <row r="3" spans="1:3" ht="12" customHeight="1">
      <c r="A3" s="240"/>
      <c r="B3" s="240"/>
      <c r="C3" s="240"/>
    </row>
    <row r="4" spans="1:3" ht="30">
      <c r="A4" s="239" t="s">
        <v>191</v>
      </c>
      <c r="B4" s="180" t="str">
        <f>[2]НАЧАЛО!AD1&amp;" г."</f>
        <v>30.9.2024 г.</v>
      </c>
      <c r="C4" s="180" t="str">
        <f>[2]НАЧАЛО!AF1&amp;" г."</f>
        <v>30.9.2023 г.</v>
      </c>
    </row>
    <row r="5" spans="1:3">
      <c r="A5" s="239"/>
      <c r="B5" s="181" t="s">
        <v>9</v>
      </c>
      <c r="C5" s="181" t="s">
        <v>9</v>
      </c>
    </row>
    <row r="6" spans="1:3" hidden="1">
      <c r="A6" s="22"/>
      <c r="B6" s="23"/>
      <c r="C6" s="23"/>
    </row>
    <row r="7" spans="1:3" ht="18" customHeight="1">
      <c r="A7" s="24" t="s">
        <v>97</v>
      </c>
      <c r="B7" s="25"/>
      <c r="C7" s="25"/>
    </row>
    <row r="8" spans="1:3" ht="16.5" customHeight="1">
      <c r="A8" s="26" t="s">
        <v>98</v>
      </c>
      <c r="B8" s="27">
        <v>865</v>
      </c>
      <c r="C8" s="27"/>
    </row>
    <row r="9" spans="1:3">
      <c r="A9" s="26" t="s">
        <v>99</v>
      </c>
      <c r="B9" s="27">
        <v>-577</v>
      </c>
      <c r="C9" s="27"/>
    </row>
    <row r="10" spans="1:3">
      <c r="A10" s="28" t="s">
        <v>100</v>
      </c>
      <c r="B10" s="27">
        <v>-341</v>
      </c>
      <c r="C10" s="27"/>
    </row>
    <row r="11" spans="1:3" ht="18" hidden="1" customHeight="1">
      <c r="A11" s="29" t="s">
        <v>101</v>
      </c>
      <c r="B11" s="27"/>
      <c r="C11" s="27"/>
    </row>
    <row r="12" spans="1:3" hidden="1">
      <c r="A12" s="29" t="s">
        <v>102</v>
      </c>
      <c r="B12" s="27"/>
      <c r="C12" s="27"/>
    </row>
    <row r="13" spans="1:3" ht="13.5" customHeight="1">
      <c r="A13" s="26" t="s">
        <v>103</v>
      </c>
      <c r="B13" s="27">
        <v>-91</v>
      </c>
      <c r="C13" s="27"/>
    </row>
    <row r="14" spans="1:3" hidden="1">
      <c r="A14" s="26" t="s">
        <v>104</v>
      </c>
      <c r="B14" s="27"/>
      <c r="C14" s="27"/>
    </row>
    <row r="15" spans="1:3">
      <c r="A15" s="26" t="s">
        <v>105</v>
      </c>
      <c r="B15" s="27">
        <v>-4</v>
      </c>
      <c r="C15" s="27"/>
    </row>
    <row r="16" spans="1:3" hidden="1">
      <c r="A16" s="26" t="s">
        <v>106</v>
      </c>
      <c r="B16" s="27"/>
      <c r="C16" s="27"/>
    </row>
    <row r="17" spans="1:3" hidden="1">
      <c r="A17" s="26" t="s">
        <v>107</v>
      </c>
      <c r="B17" s="27"/>
      <c r="C17" s="27"/>
    </row>
    <row r="18" spans="1:3" hidden="1">
      <c r="A18" s="26" t="s">
        <v>108</v>
      </c>
      <c r="B18" s="27"/>
      <c r="C18" s="27"/>
    </row>
    <row r="19" spans="1:3" hidden="1">
      <c r="A19" s="29" t="s">
        <v>109</v>
      </c>
      <c r="B19" s="27"/>
      <c r="C19" s="27"/>
    </row>
    <row r="20" spans="1:3" hidden="1">
      <c r="A20" s="28" t="s">
        <v>110</v>
      </c>
      <c r="B20" s="27"/>
      <c r="C20" s="27"/>
    </row>
    <row r="21" spans="1:3" hidden="1">
      <c r="A21" s="29" t="s">
        <v>111</v>
      </c>
      <c r="B21" s="27"/>
      <c r="C21" s="27"/>
    </row>
    <row r="22" spans="1:3" hidden="1">
      <c r="A22" s="29" t="s">
        <v>112</v>
      </c>
      <c r="B22" s="27"/>
      <c r="C22" s="27"/>
    </row>
    <row r="23" spans="1:3" hidden="1">
      <c r="A23" s="30" t="s">
        <v>113</v>
      </c>
      <c r="B23" s="27"/>
      <c r="C23" s="27"/>
    </row>
    <row r="24" spans="1:3" hidden="1">
      <c r="A24" s="29" t="s">
        <v>114</v>
      </c>
      <c r="B24" s="27"/>
      <c r="C24" s="27"/>
    </row>
    <row r="25" spans="1:3">
      <c r="A25" s="29" t="s">
        <v>115</v>
      </c>
      <c r="B25" s="27">
        <v>-5</v>
      </c>
      <c r="C25" s="27"/>
    </row>
    <row r="26" spans="1:3" ht="15.75" thickBot="1">
      <c r="A26" s="31" t="s">
        <v>116</v>
      </c>
      <c r="B26" s="32">
        <f>SUM(B8:B25)</f>
        <v>-153</v>
      </c>
      <c r="C26" s="32">
        <f>SUM(C8:C25)</f>
        <v>0</v>
      </c>
    </row>
    <row r="27" spans="1:3" ht="15.75" hidden="1" thickTop="1">
      <c r="A27" s="33"/>
      <c r="B27" s="25"/>
      <c r="C27" s="25"/>
    </row>
    <row r="28" spans="1:3" ht="15.75" thickTop="1">
      <c r="A28" s="24" t="s">
        <v>117</v>
      </c>
      <c r="B28" s="25"/>
      <c r="C28" s="25"/>
    </row>
    <row r="29" spans="1:3" hidden="1">
      <c r="A29" s="26" t="s">
        <v>118</v>
      </c>
      <c r="B29" s="27"/>
      <c r="C29" s="27"/>
    </row>
    <row r="30" spans="1:3" hidden="1">
      <c r="A30" s="34" t="s">
        <v>119</v>
      </c>
      <c r="B30" s="27"/>
      <c r="C30" s="27"/>
    </row>
    <row r="31" spans="1:3" hidden="1">
      <c r="A31" s="34" t="s">
        <v>120</v>
      </c>
      <c r="B31" s="27"/>
      <c r="C31" s="27"/>
    </row>
    <row r="32" spans="1:3" hidden="1">
      <c r="A32" s="34" t="s">
        <v>121</v>
      </c>
      <c r="B32" s="27"/>
      <c r="C32" s="27"/>
    </row>
    <row r="33" spans="1:3" hidden="1">
      <c r="A33" s="34" t="s">
        <v>122</v>
      </c>
      <c r="B33" s="27"/>
      <c r="C33" s="27"/>
    </row>
    <row r="34" spans="1:3" hidden="1">
      <c r="A34" s="35" t="s">
        <v>123</v>
      </c>
      <c r="B34" s="27"/>
      <c r="C34" s="27"/>
    </row>
    <row r="35" spans="1:3" hidden="1">
      <c r="A35" s="34" t="s">
        <v>124</v>
      </c>
      <c r="B35" s="27"/>
      <c r="C35" s="27"/>
    </row>
    <row r="36" spans="1:3">
      <c r="A36" s="26" t="s">
        <v>125</v>
      </c>
      <c r="B36" s="27">
        <v>86</v>
      </c>
      <c r="C36" s="27"/>
    </row>
    <row r="37" spans="1:3">
      <c r="A37" s="26" t="s">
        <v>126</v>
      </c>
      <c r="B37" s="27">
        <v>11</v>
      </c>
      <c r="C37" s="27"/>
    </row>
    <row r="38" spans="1:3">
      <c r="A38" s="34" t="s">
        <v>127</v>
      </c>
      <c r="B38" s="27">
        <v>-289</v>
      </c>
      <c r="C38" s="27"/>
    </row>
    <row r="39" spans="1:3">
      <c r="A39" s="26" t="s">
        <v>128</v>
      </c>
      <c r="B39" s="27">
        <v>170</v>
      </c>
      <c r="C39" s="27"/>
    </row>
    <row r="40" spans="1:3">
      <c r="A40" s="26" t="s">
        <v>129</v>
      </c>
      <c r="B40" s="27">
        <v>5</v>
      </c>
      <c r="C40" s="27"/>
    </row>
    <row r="41" spans="1:3" hidden="1">
      <c r="A41" s="28" t="s">
        <v>109</v>
      </c>
      <c r="B41" s="27"/>
      <c r="C41" s="27"/>
    </row>
    <row r="42" spans="1:3" hidden="1">
      <c r="A42" s="28" t="s">
        <v>130</v>
      </c>
      <c r="B42" s="27"/>
      <c r="C42" s="27"/>
    </row>
    <row r="43" spans="1:3" hidden="1">
      <c r="A43" s="26" t="s">
        <v>110</v>
      </c>
      <c r="B43" s="27"/>
      <c r="C43" s="27"/>
    </row>
    <row r="44" spans="1:3" hidden="1">
      <c r="A44" s="29" t="s">
        <v>111</v>
      </c>
      <c r="B44" s="27"/>
      <c r="C44" s="27"/>
    </row>
    <row r="45" spans="1:3" hidden="1">
      <c r="A45" s="29" t="s">
        <v>112</v>
      </c>
      <c r="B45" s="27"/>
      <c r="C45" s="27"/>
    </row>
    <row r="46" spans="1:3">
      <c r="A46" s="30" t="s">
        <v>131</v>
      </c>
      <c r="B46" s="27">
        <v>176</v>
      </c>
      <c r="C46" s="27"/>
    </row>
    <row r="47" spans="1:3" hidden="1">
      <c r="A47" s="29" t="s">
        <v>132</v>
      </c>
      <c r="B47" s="27"/>
      <c r="C47" s="27"/>
    </row>
    <row r="48" spans="1:3" hidden="1">
      <c r="A48" s="29" t="s">
        <v>133</v>
      </c>
      <c r="B48" s="27"/>
      <c r="C48" s="27"/>
    </row>
    <row r="49" spans="1:3" ht="15.75" thickBot="1">
      <c r="A49" s="31" t="s">
        <v>134</v>
      </c>
      <c r="B49" s="32">
        <f>SUM(B29:B48)</f>
        <v>159</v>
      </c>
      <c r="C49" s="32">
        <f>SUM(C29:C48)</f>
        <v>0</v>
      </c>
    </row>
    <row r="50" spans="1:3" ht="15.75" hidden="1" thickTop="1">
      <c r="A50" s="33"/>
      <c r="B50" s="25"/>
      <c r="C50" s="25"/>
    </row>
    <row r="51" spans="1:3" ht="15.75" thickTop="1">
      <c r="A51" s="24" t="s">
        <v>135</v>
      </c>
      <c r="B51" s="25"/>
      <c r="C51" s="25"/>
    </row>
    <row r="52" spans="1:3" hidden="1">
      <c r="A52" s="34" t="s">
        <v>136</v>
      </c>
      <c r="B52" s="27"/>
      <c r="C52" s="27"/>
    </row>
    <row r="53" spans="1:3" hidden="1">
      <c r="A53" s="34" t="s">
        <v>137</v>
      </c>
      <c r="B53" s="27"/>
      <c r="C53" s="27"/>
    </row>
    <row r="54" spans="1:3" ht="45" hidden="1">
      <c r="A54" s="26" t="s">
        <v>138</v>
      </c>
      <c r="B54" s="27"/>
      <c r="C54" s="27"/>
    </row>
    <row r="55" spans="1:3" ht="45" hidden="1">
      <c r="A55" s="26" t="s">
        <v>139</v>
      </c>
      <c r="B55" s="27"/>
      <c r="C55" s="27"/>
    </row>
    <row r="56" spans="1:3" hidden="1">
      <c r="A56" s="34" t="s">
        <v>140</v>
      </c>
      <c r="B56" s="27"/>
      <c r="C56" s="27"/>
    </row>
    <row r="57" spans="1:3" hidden="1">
      <c r="A57" s="29" t="s">
        <v>141</v>
      </c>
      <c r="B57" s="27"/>
      <c r="C57" s="27"/>
    </row>
    <row r="58" spans="1:3" hidden="1">
      <c r="A58" s="26" t="s">
        <v>142</v>
      </c>
      <c r="B58" s="27"/>
      <c r="C58" s="27"/>
    </row>
    <row r="59" spans="1:3">
      <c r="A59" s="26" t="s">
        <v>143</v>
      </c>
      <c r="B59" s="27">
        <v>-187</v>
      </c>
      <c r="C59" s="27"/>
    </row>
    <row r="60" spans="1:3">
      <c r="A60" s="26" t="s">
        <v>144</v>
      </c>
      <c r="B60" s="27">
        <v>-105</v>
      </c>
      <c r="C60" s="27"/>
    </row>
    <row r="61" spans="1:3" hidden="1">
      <c r="A61" s="26" t="s">
        <v>145</v>
      </c>
      <c r="B61" s="27"/>
      <c r="C61" s="27"/>
    </row>
    <row r="62" spans="1:3" hidden="1">
      <c r="A62" s="26" t="s">
        <v>146</v>
      </c>
      <c r="B62" s="27"/>
      <c r="C62" s="27"/>
    </row>
    <row r="63" spans="1:3" hidden="1">
      <c r="A63" s="26" t="s">
        <v>147</v>
      </c>
      <c r="B63" s="27"/>
      <c r="C63" s="27"/>
    </row>
    <row r="64" spans="1:3" hidden="1">
      <c r="A64" s="26" t="s">
        <v>148</v>
      </c>
      <c r="B64" s="27"/>
      <c r="C64" s="27"/>
    </row>
    <row r="65" spans="1:3" hidden="1">
      <c r="A65" s="26" t="s">
        <v>110</v>
      </c>
      <c r="B65" s="27"/>
      <c r="C65" s="27"/>
    </row>
    <row r="66" spans="1:3" hidden="1">
      <c r="A66" s="29" t="s">
        <v>111</v>
      </c>
      <c r="B66" s="27"/>
      <c r="C66" s="27"/>
    </row>
    <row r="67" spans="1:3" hidden="1">
      <c r="A67" s="29" t="s">
        <v>112</v>
      </c>
      <c r="B67" s="27"/>
      <c r="C67" s="27"/>
    </row>
    <row r="68" spans="1:3" hidden="1">
      <c r="A68" s="33" t="s">
        <v>149</v>
      </c>
      <c r="B68" s="27"/>
      <c r="C68" s="27"/>
    </row>
    <row r="69" spans="1:3" hidden="1">
      <c r="A69" s="29" t="s">
        <v>132</v>
      </c>
      <c r="B69" s="27"/>
      <c r="C69" s="27"/>
    </row>
    <row r="70" spans="1:3" hidden="1">
      <c r="A70" s="29" t="s">
        <v>133</v>
      </c>
      <c r="B70" s="27"/>
      <c r="C70" s="27"/>
    </row>
    <row r="71" spans="1:3" ht="15.75" thickBot="1">
      <c r="A71" s="31" t="s">
        <v>150</v>
      </c>
      <c r="B71" s="32">
        <f>SUM(B52:B70)</f>
        <v>-292</v>
      </c>
      <c r="C71" s="32">
        <f>SUM(C52:C70)</f>
        <v>0</v>
      </c>
    </row>
    <row r="72" spans="1:3" ht="15.75" thickTop="1">
      <c r="A72" s="36"/>
      <c r="B72" s="25"/>
      <c r="C72" s="25"/>
    </row>
    <row r="73" spans="1:3" ht="30">
      <c r="A73" s="37" t="s">
        <v>151</v>
      </c>
      <c r="B73" s="38">
        <f>SUM(B26,B49,B71)</f>
        <v>-286</v>
      </c>
      <c r="C73" s="38">
        <f>SUM(C26,C49,C71)</f>
        <v>0</v>
      </c>
    </row>
    <row r="74" spans="1:3" hidden="1">
      <c r="A74" s="36"/>
      <c r="B74" s="25"/>
      <c r="C74" s="25"/>
    </row>
    <row r="75" spans="1:3">
      <c r="A75" s="37" t="s">
        <v>152</v>
      </c>
      <c r="B75" s="39">
        <v>330</v>
      </c>
      <c r="C75" s="39"/>
    </row>
    <row r="76" spans="1:3" hidden="1">
      <c r="A76" s="36"/>
      <c r="B76" s="25"/>
      <c r="C76" s="25"/>
    </row>
    <row r="77" spans="1:3" ht="15.75" thickBot="1">
      <c r="A77" s="40" t="str">
        <f>CONCATENATE("Парични средства и парични еквиваленти на ",[2]НАЧАЛО!AA1," ",CHOOSE([2]НАЧАЛО!AB1,[2]НАЧАЛО!AI1,[2]НАЧАЛО!AI2,[2]НАЧАЛО!AI3,[2]НАЧАЛО!AI4,[2]НАЧАЛО!AI5,[2]НАЧАЛО!AI6,[2]НАЧАЛО!AI7,[2]НАЧАЛО!AI8,[2]НАЧАЛО!AI9,[2]НАЧАЛО!AI10,[2]НАЧАЛО!AI11,[2]НАЧАЛО!AI12))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30 септември</v>
      </c>
      <c r="B77" s="41">
        <f>SUM(B73,B75)</f>
        <v>44</v>
      </c>
      <c r="C77" s="41">
        <f>SUM(C73,C75)</f>
        <v>0</v>
      </c>
    </row>
    <row r="78" spans="1:3">
      <c r="A78" s="42"/>
      <c r="B78" s="43"/>
      <c r="C78" s="43"/>
    </row>
    <row r="79" spans="1:3">
      <c r="A79" s="3" t="s">
        <v>29</v>
      </c>
      <c r="B79" s="43"/>
      <c r="C79" s="43"/>
    </row>
    <row r="81" spans="1:7">
      <c r="A81" s="235" t="s">
        <v>184</v>
      </c>
      <c r="B81" s="235"/>
      <c r="C81" s="235"/>
      <c r="D81" s="182"/>
      <c r="E81" s="182"/>
      <c r="F81" s="182"/>
      <c r="G81" s="182"/>
    </row>
    <row r="82" spans="1:7">
      <c r="A82" s="230" t="str">
        <f>IF(AND(D$59="",G$59=""),"","Резултат в БАЛАНСА:")</f>
        <v/>
      </c>
      <c r="B82" s="230"/>
      <c r="C82" s="4"/>
      <c r="D82" s="17"/>
      <c r="E82" s="18"/>
      <c r="F82" s="18"/>
      <c r="G82" s="17" t="str">
        <f>IF([1]НАЧАЛО!AB$3=1,IF(G$55=[1]баланс!I$73,"",[1]баланс!I$73),"")</f>
        <v/>
      </c>
    </row>
    <row r="83" spans="1:7">
      <c r="A83" s="7" t="s">
        <v>1</v>
      </c>
      <c r="B83" s="9"/>
      <c r="C83" s="10"/>
      <c r="D83" s="11"/>
      <c r="E83" s="11"/>
      <c r="F83" s="11"/>
      <c r="G83" s="11"/>
    </row>
    <row r="84" spans="1:7">
      <c r="A84" s="96" t="s">
        <v>3</v>
      </c>
      <c r="B84" s="234" t="s">
        <v>179</v>
      </c>
      <c r="C84" s="234"/>
      <c r="D84" s="234"/>
      <c r="E84" s="234"/>
      <c r="F84" s="234"/>
      <c r="G84" s="234"/>
    </row>
    <row r="85" spans="1:7">
      <c r="A85" s="14"/>
      <c r="B85" s="14"/>
      <c r="C85" s="14"/>
      <c r="D85" s="14"/>
      <c r="E85" s="14"/>
      <c r="F85" s="14"/>
      <c r="G85" s="14"/>
    </row>
    <row r="86" spans="1:7">
      <c r="A86" s="13" t="str">
        <f>[1]НАЧАЛО!$F$44</f>
        <v>Съставител:</v>
      </c>
      <c r="B86" s="20"/>
      <c r="C86" s="20"/>
      <c r="D86" s="21"/>
      <c r="E86" s="14"/>
      <c r="F86" s="14"/>
      <c r="G86" s="21"/>
    </row>
    <row r="87" spans="1:7">
      <c r="A87" s="16" t="str">
        <f>[1]НАЧАЛО!$F$46</f>
        <v>Мила Валентинова Павлова</v>
      </c>
      <c r="B87" s="20"/>
      <c r="C87" s="20"/>
      <c r="D87" s="21"/>
      <c r="E87" s="14"/>
      <c r="F87" s="14"/>
      <c r="G87" s="21"/>
    </row>
    <row r="88" spans="1:7">
      <c r="A88" s="13"/>
      <c r="B88" s="20"/>
      <c r="C88" s="20"/>
      <c r="D88" s="21"/>
      <c r="E88" s="14"/>
      <c r="F88" s="14"/>
      <c r="G88" s="21"/>
    </row>
    <row r="89" spans="1:7">
      <c r="A89" s="227" t="s">
        <v>181</v>
      </c>
      <c r="B89" s="227"/>
      <c r="C89" s="227"/>
      <c r="D89" s="227"/>
      <c r="E89" s="227"/>
      <c r="F89" s="227"/>
      <c r="G89" s="227"/>
    </row>
  </sheetData>
  <mergeCells count="8">
    <mergeCell ref="A89:G89"/>
    <mergeCell ref="A82:B82"/>
    <mergeCell ref="B84:G84"/>
    <mergeCell ref="A1:C1"/>
    <mergeCell ref="A2:C2"/>
    <mergeCell ref="A81:C81"/>
    <mergeCell ref="A4:A5"/>
    <mergeCell ref="A3:C3"/>
  </mergeCells>
  <conditionalFormatting sqref="A6:C79 B5:C5 A4:C4 A1:A3">
    <cfRule type="expression" dxfId="27" priority="29" stopIfTrue="1">
      <formula>_JJ42&gt;_JK42</formula>
    </cfRule>
  </conditionalFormatting>
  <conditionalFormatting sqref="A11:A12 A19 A21:A22 A24:A25 A44:A45 A47:A48 A57 A66:A67 A69:A70">
    <cfRule type="expression" dxfId="26" priority="30" stopIfTrue="1">
      <formula>OR(B11&lt;&gt;0,C11&lt;&gt;0)</formula>
    </cfRule>
  </conditionalFormatting>
  <conditionalFormatting sqref="A19 A21:A22 A24:A25 A44:A45 A47:A48 A57 A66:A67 A69:A70">
    <cfRule type="expression" dxfId="25" priority="27" stopIfTrue="1">
      <formula>$B$11&lt;&gt;0</formula>
    </cfRule>
  </conditionalFormatting>
  <conditionalFormatting sqref="A79">
    <cfRule type="expression" dxfId="24" priority="6" stopIfTrue="1">
      <formula>M79&gt;0</formula>
    </cfRule>
    <cfRule type="expression" dxfId="23" priority="7" stopIfTrue="1">
      <formula>_JJ31&lt;&gt;_JK31</formula>
    </cfRule>
    <cfRule type="expression" dxfId="22" priority="8" stopIfTrue="1">
      <formula>_JJ32&gt;_JK32</formula>
    </cfRule>
    <cfRule type="expression" dxfId="21" priority="9" stopIfTrue="1">
      <formula>_JJ21&lt;&gt;_JK21</formula>
    </cfRule>
    <cfRule type="expression" dxfId="20" priority="10" stopIfTrue="1">
      <formula>_JJ22&gt;_JK22</formula>
    </cfRule>
  </conditionalFormatting>
  <conditionalFormatting sqref="A81 A82:G82 A85:G88">
    <cfRule type="expression" dxfId="19" priority="4" stopIfTrue="1">
      <formula>_JJ21&lt;&gt;_JK21</formula>
    </cfRule>
    <cfRule type="expression" dxfId="18" priority="5" stopIfTrue="1">
      <formula>_JJ22&gt;_JK22</formula>
    </cfRule>
  </conditionalFormatting>
  <conditionalFormatting sqref="A81">
    <cfRule type="expression" dxfId="17" priority="3" stopIfTrue="1">
      <formula>_JJ61=_JK61</formula>
    </cfRule>
  </conditionalFormatting>
  <conditionalFormatting sqref="A6:C79 B5:C5 A4:C4 A1:A3">
    <cfRule type="expression" dxfId="16" priority="28" stopIfTrue="1">
      <formula>_JJ41&lt;&gt;_JK41</formula>
    </cfRule>
  </conditionalFormatting>
  <conditionalFormatting sqref="A83:G83 A84:B84">
    <cfRule type="expression" dxfId="15" priority="1" stopIfTrue="1">
      <formula>_JJ31&lt;&gt;_JK31</formula>
    </cfRule>
    <cfRule type="expression" dxfId="14" priority="2" stopIfTrue="1">
      <formula>_JJ32&gt;_JK32</formula>
    </cfRule>
  </conditionalFormatting>
  <dataValidations count="2">
    <dataValidation allowBlank="1" showInputMessage="1" showErrorMessage="1" promptTitle="Kalin:" prompt="За дружества, за които това е основна дейност!" sqref="B19 C19"/>
    <dataValidation allowBlank="1" showInputMessage="1" showErrorMessage="1" promptTitle="Kalin:" prompt="Редът да се използва само при наличие на съществени суми!" sqref="B21:B22 B11:B12 C11:C12 C57 B57 C69:C70 B69:B70 C66:C67 B66:B67 C47:C48 B47:B48 C44:C45 B44:B45 C24:C25 B24:B25 C21:C22"/>
  </dataValidations>
  <pageMargins left="0.98425196850393704" right="0.98425196850393704" top="0.98425196850393704" bottom="0.98425196850393704" header="0.51181102362204722" footer="0.51181102362204722"/>
  <pageSetup paperSize="9" scale="67" orientation="portrait" horizontalDpi="0"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workbookViewId="0">
      <selection sqref="A1:S1"/>
    </sheetView>
  </sheetViews>
  <sheetFormatPr defaultRowHeight="15"/>
  <cols>
    <col min="1" max="1" width="43.5703125" customWidth="1"/>
    <col min="2" max="2" width="0.28515625" hidden="1" customWidth="1"/>
    <col min="4" max="10" width="0" hidden="1" customWidth="1"/>
    <col min="12" max="12" width="0" hidden="1" customWidth="1"/>
    <col min="13" max="13" width="10" customWidth="1"/>
    <col min="14" max="14" width="0" hidden="1" customWidth="1"/>
    <col min="15" max="15" width="9.42578125" customWidth="1"/>
    <col min="16" max="16" width="0" hidden="1" customWidth="1"/>
    <col min="17" max="17" width="9.7109375" customWidth="1"/>
    <col min="18" max="18" width="0" hidden="1" customWidth="1"/>
  </cols>
  <sheetData>
    <row r="1" spans="1:19">
      <c r="A1" s="237" t="str">
        <f>[2]ОД!A1:I1</f>
        <v>ТК - ИМОТИ АД</v>
      </c>
      <c r="B1" s="237"/>
      <c r="C1" s="237"/>
      <c r="D1" s="237"/>
      <c r="E1" s="237"/>
      <c r="F1" s="237"/>
      <c r="G1" s="237"/>
      <c r="H1" s="237"/>
      <c r="I1" s="237"/>
      <c r="J1" s="237"/>
      <c r="K1" s="237"/>
      <c r="L1" s="237"/>
      <c r="M1" s="237"/>
      <c r="N1" s="237"/>
      <c r="O1" s="237"/>
      <c r="P1" s="237"/>
      <c r="Q1" s="237"/>
      <c r="R1" s="237"/>
      <c r="S1" s="237"/>
    </row>
    <row r="2" spans="1:19">
      <c r="A2" s="238" t="s">
        <v>188</v>
      </c>
      <c r="B2" s="238"/>
      <c r="C2" s="238"/>
      <c r="D2" s="238"/>
      <c r="E2" s="238"/>
      <c r="F2" s="238"/>
      <c r="G2" s="238"/>
      <c r="H2" s="238"/>
      <c r="I2" s="238"/>
      <c r="J2" s="238"/>
      <c r="K2" s="238"/>
      <c r="L2" s="238"/>
      <c r="M2" s="238"/>
      <c r="N2" s="238"/>
      <c r="O2" s="238"/>
      <c r="P2" s="238"/>
      <c r="Q2" s="238"/>
      <c r="R2" s="238"/>
      <c r="S2" s="238"/>
    </row>
    <row r="3" spans="1:19">
      <c r="A3" s="244"/>
      <c r="B3" s="244"/>
      <c r="C3" s="244"/>
      <c r="D3" s="244"/>
      <c r="E3" s="244"/>
      <c r="F3" s="244"/>
      <c r="G3" s="244"/>
      <c r="H3" s="244"/>
      <c r="I3" s="244"/>
      <c r="J3" s="244"/>
      <c r="K3" s="244"/>
      <c r="L3" s="244"/>
      <c r="M3" s="244"/>
      <c r="N3" s="244"/>
      <c r="O3" s="244"/>
      <c r="P3" s="244"/>
      <c r="Q3" s="244"/>
      <c r="R3" s="244"/>
      <c r="S3" s="244"/>
    </row>
    <row r="4" spans="1:19" ht="51">
      <c r="A4" s="183" t="s">
        <v>192</v>
      </c>
      <c r="B4" s="44"/>
      <c r="C4" s="95" t="s">
        <v>33</v>
      </c>
      <c r="D4" s="95"/>
      <c r="E4" s="95" t="s">
        <v>37</v>
      </c>
      <c r="F4" s="95"/>
      <c r="G4" s="95" t="s">
        <v>38</v>
      </c>
      <c r="H4" s="95"/>
      <c r="I4" s="95" t="s">
        <v>39</v>
      </c>
      <c r="J4" s="95"/>
      <c r="K4" s="95" t="s">
        <v>153</v>
      </c>
      <c r="L4" s="95"/>
      <c r="M4" s="95" t="s">
        <v>154</v>
      </c>
      <c r="N4" s="95"/>
      <c r="O4" s="95" t="s">
        <v>155</v>
      </c>
      <c r="P4" s="95"/>
      <c r="Q4" s="95" t="s">
        <v>156</v>
      </c>
      <c r="R4" s="95"/>
      <c r="S4" s="95" t="s">
        <v>46</v>
      </c>
    </row>
    <row r="5" spans="1:19">
      <c r="A5" s="45"/>
      <c r="B5" s="45"/>
      <c r="C5" s="46" t="s">
        <v>9</v>
      </c>
      <c r="D5" s="46"/>
      <c r="E5" s="46" t="s">
        <v>9</v>
      </c>
      <c r="F5" s="46"/>
      <c r="G5" s="46" t="s">
        <v>9</v>
      </c>
      <c r="H5" s="46"/>
      <c r="I5" s="46" t="s">
        <v>9</v>
      </c>
      <c r="J5" s="47"/>
      <c r="K5" s="46" t="s">
        <v>9</v>
      </c>
      <c r="L5" s="46"/>
      <c r="M5" s="46" t="s">
        <v>9</v>
      </c>
      <c r="N5" s="46"/>
      <c r="O5" s="46" t="s">
        <v>9</v>
      </c>
      <c r="P5" s="46"/>
      <c r="Q5" s="46" t="s">
        <v>9</v>
      </c>
      <c r="R5" s="46"/>
      <c r="S5" s="46" t="s">
        <v>9</v>
      </c>
    </row>
    <row r="6" spans="1:19" ht="15.75" thickBot="1">
      <c r="A6" s="51" t="str">
        <f>CONCATENATE("Остатък към ",31,".",12,".",[1]НАЧАЛО!AC1-2," г.")</f>
        <v>Остатък към 31.12.2022 г.</v>
      </c>
      <c r="B6" s="48"/>
      <c r="C6" s="52"/>
      <c r="D6" s="45"/>
      <c r="E6" s="52"/>
      <c r="F6" s="45"/>
      <c r="G6" s="52"/>
      <c r="H6" s="45"/>
      <c r="I6" s="52"/>
      <c r="J6" s="45"/>
      <c r="K6" s="52"/>
      <c r="L6" s="45"/>
      <c r="M6" s="52"/>
      <c r="N6" s="45"/>
      <c r="O6" s="52">
        <f>C6+E6+G6+I6+K6+M6</f>
        <v>0</v>
      </c>
      <c r="P6" s="45"/>
      <c r="Q6" s="52"/>
      <c r="R6" s="45"/>
      <c r="S6" s="53">
        <f>O6+Q6</f>
        <v>0</v>
      </c>
    </row>
    <row r="7" spans="1:19" hidden="1">
      <c r="A7" s="54"/>
      <c r="B7" s="48"/>
      <c r="C7" s="49"/>
      <c r="D7" s="55"/>
      <c r="E7" s="49"/>
      <c r="F7" s="55"/>
      <c r="G7" s="49"/>
      <c r="H7" s="55"/>
      <c r="I7" s="49"/>
      <c r="J7" s="55"/>
      <c r="K7" s="49"/>
      <c r="L7" s="55"/>
      <c r="M7" s="49"/>
      <c r="N7" s="55"/>
      <c r="O7" s="49"/>
      <c r="P7" s="55"/>
      <c r="Q7" s="49"/>
      <c r="R7" s="55"/>
      <c r="S7" s="56"/>
    </row>
    <row r="8" spans="1:19" hidden="1">
      <c r="A8" s="54"/>
      <c r="B8" s="48"/>
      <c r="C8" s="49"/>
      <c r="D8" s="55"/>
      <c r="E8" s="49"/>
      <c r="F8" s="55"/>
      <c r="G8" s="49"/>
      <c r="H8" s="55"/>
      <c r="I8" s="49"/>
      <c r="J8" s="55"/>
      <c r="K8" s="49"/>
      <c r="L8" s="55"/>
      <c r="M8" s="49"/>
      <c r="N8" s="55"/>
      <c r="O8" s="49"/>
      <c r="P8" s="55"/>
      <c r="Q8" s="49"/>
      <c r="R8" s="55"/>
      <c r="S8" s="56"/>
    </row>
    <row r="9" spans="1:19" ht="25.5" hidden="1">
      <c r="A9" s="57" t="s">
        <v>157</v>
      </c>
      <c r="B9" s="58"/>
      <c r="C9" s="49"/>
      <c r="D9" s="45"/>
      <c r="E9" s="49"/>
      <c r="F9" s="45"/>
      <c r="G9" s="49"/>
      <c r="H9" s="45"/>
      <c r="I9" s="49"/>
      <c r="J9" s="45"/>
      <c r="K9" s="49"/>
      <c r="L9" s="45"/>
      <c r="M9" s="49"/>
      <c r="N9" s="45"/>
      <c r="O9" s="49">
        <f>C9+E9+G9+I9+K9+M9</f>
        <v>0</v>
      </c>
      <c r="P9" s="45"/>
      <c r="Q9" s="49"/>
      <c r="R9" s="45"/>
      <c r="S9" s="56">
        <f>O9+Q9</f>
        <v>0</v>
      </c>
    </row>
    <row r="10" spans="1:19" hidden="1">
      <c r="A10" s="58"/>
      <c r="B10" s="58"/>
      <c r="C10" s="49"/>
      <c r="D10" s="55"/>
      <c r="E10" s="49"/>
      <c r="F10" s="55"/>
      <c r="G10" s="49"/>
      <c r="H10" s="55"/>
      <c r="I10" s="49"/>
      <c r="J10" s="55"/>
      <c r="K10" s="49"/>
      <c r="L10" s="55"/>
      <c r="M10" s="49"/>
      <c r="N10" s="55"/>
      <c r="O10" s="49"/>
      <c r="P10" s="55"/>
      <c r="Q10" s="49"/>
      <c r="R10" s="55"/>
      <c r="S10" s="56"/>
    </row>
    <row r="11" spans="1:19" ht="15.75" thickBot="1">
      <c r="A11" s="51" t="str">
        <f>CONCATENATE("Преизчислен остатък към ",31,".",12,".",[1]НАЧАЛО!AC1-2," г.")</f>
        <v>Преизчислен остатък към 31.12.2022 г.</v>
      </c>
      <c r="B11" s="48"/>
      <c r="C11" s="53">
        <f>C6+C9</f>
        <v>0</v>
      </c>
      <c r="D11" s="45"/>
      <c r="E11" s="53">
        <f>E6+E9</f>
        <v>0</v>
      </c>
      <c r="F11" s="45"/>
      <c r="G11" s="53">
        <f>G6+G9</f>
        <v>0</v>
      </c>
      <c r="H11" s="45"/>
      <c r="I11" s="53">
        <f>I6+I9</f>
        <v>0</v>
      </c>
      <c r="J11" s="45"/>
      <c r="K11" s="53">
        <f>K6+K9</f>
        <v>0</v>
      </c>
      <c r="L11" s="45"/>
      <c r="M11" s="53">
        <f>M6+M9</f>
        <v>0</v>
      </c>
      <c r="N11" s="45"/>
      <c r="O11" s="53">
        <f>O6+O9</f>
        <v>0</v>
      </c>
      <c r="P11" s="45"/>
      <c r="Q11" s="53">
        <f>Q6+Q9</f>
        <v>0</v>
      </c>
      <c r="R11" s="45"/>
      <c r="S11" s="53">
        <f>O11+Q11</f>
        <v>0</v>
      </c>
    </row>
    <row r="12" spans="1:19" hidden="1">
      <c r="A12" s="59" t="str">
        <f>IF(AND(C12="",E12="",I12="",O12="",K12="",M12="",Q12="",S12=""),"","Разлика в перата между СК и БАЛАНСА!")</f>
        <v/>
      </c>
      <c r="B12" s="60"/>
      <c r="C12" s="61" t="str">
        <f>IF(MAX([1]баланс!L9:L46,[1]баланс!L58:L114)=0,"",IF([1]СК!C$12=[1]баланс!L$58,"",[1]СК!C$12-[1]баланс!L$58))</f>
        <v/>
      </c>
      <c r="D12" s="61"/>
      <c r="E12" s="61" t="str">
        <f>IF(MAX([1]баланс!L9:L46,[1]баланс!L58:L114)=0,"",IF([1]СК!E$12=[1]баланс!$L$63,"",[1]СК!E$12-[1]баланс!$L$63))</f>
        <v/>
      </c>
      <c r="F12" s="61"/>
      <c r="G12" s="62" t="str">
        <f>IF(MAX([1]баланс!J9:J46,[1]баланс!J58:J114)=0,"",IF([1]СК!G12=[1]баланс!J$67,"",[1]СК!G12-[1]баланс!J$67))</f>
        <v/>
      </c>
      <c r="H12" s="61"/>
      <c r="I12" s="62" t="str">
        <f>IF(MAX([1]баланс!L9:L46,[1]баланс!L58:L114)=0,"",IF([1]СК!I12=[1]баланс!L$67,"",[1]СК!I12-[1]баланс!L$67))</f>
        <v/>
      </c>
      <c r="J12" s="61"/>
      <c r="K12" s="62" t="str">
        <f>IF(MAX([1]баланс!L9:L46,[1]баланс!L58:L114)=0,"",IF([1]СК!K12=[1]баланс!L$69,"",[1]СК!K12-[1]баланс!L$69))</f>
        <v/>
      </c>
      <c r="L12" s="61"/>
      <c r="M12" s="61" t="str">
        <f>IF(MAX([1]баланс!L9:L46,[1]баланс!L58:L114)=0,"",IF([1]СК!M$12=[1]баланс!L$71,"",[1]СК!M12-[1]баланс!L$71))</f>
        <v/>
      </c>
      <c r="N12" s="61"/>
      <c r="O12" s="61" t="str">
        <f>IF(MAX([1]баланс!L9:L46,[1]баланс!L58:L114)=0,"",IF([1]СК!O$12=[1]баланс!L$75,"",[1]СК!O12-[1]баланс!L$75))</f>
        <v/>
      </c>
      <c r="P12" s="61"/>
      <c r="Q12" s="61" t="str">
        <f>IF(MAX([1]баланс!L9:L46,[1]баланс!L58:L114)=0,"",IF([1]СК!Q$12=[1]баланс!L$77,"",[1]СК!Q12-[1]баланс!L$77))</f>
        <v/>
      </c>
      <c r="R12" s="61"/>
      <c r="S12" s="61" t="str">
        <f>IF(MAX([1]баланс!L9:L46,[1]баланс!L58:L114)=0,"",IF([1]СК!S$12=[1]баланс!L$79,"",[1]СК!S12-[1]баланс!L$79))</f>
        <v/>
      </c>
    </row>
    <row r="13" spans="1:19">
      <c r="A13" s="63" t="str">
        <f>CONCATENATE("Промени в собствения капитал за ",YEAR([1]НАЧАЛО!AA2)-1," г.")</f>
        <v>Промени в собствения капитал за 2023 г.</v>
      </c>
      <c r="B13" s="48"/>
      <c r="C13" s="64">
        <f>C31+C33+C35+C37+C39+C41+C43+C45+C47+C49+C51</f>
        <v>0</v>
      </c>
      <c r="D13" s="45"/>
      <c r="E13" s="64">
        <f>E31+E33+E35+E37+E39+E41+E43+E45+E47+E49+E51</f>
        <v>0</v>
      </c>
      <c r="F13" s="45"/>
      <c r="G13" s="64">
        <f>G31+G33+G35+G37+G39+G41+G43+G45+G47+G49+G51</f>
        <v>0</v>
      </c>
      <c r="H13" s="45"/>
      <c r="I13" s="64">
        <f>I31+I33+I35+I37+I39+I41+I43+I45+I47+I49+I51</f>
        <v>0</v>
      </c>
      <c r="J13" s="45"/>
      <c r="K13" s="64">
        <f>K31+K33+K35+K37+K39+K41+K43+K45+K47+K49+K51</f>
        <v>0</v>
      </c>
      <c r="L13" s="45"/>
      <c r="M13" s="64">
        <f>M31+M33+M35+M37+M39+M41+M43+M45+M47+M49+M51</f>
        <v>0</v>
      </c>
      <c r="N13" s="45"/>
      <c r="O13" s="64">
        <f>O31+O33+O35+O37+O39+O41+O43+O45+O47+O49+O51</f>
        <v>0</v>
      </c>
      <c r="P13" s="45"/>
      <c r="Q13" s="64">
        <f>Q31+Q33+Q35+Q37+Q39+Q41+Q43+Q45+Q47+Q49+Q51</f>
        <v>0</v>
      </c>
      <c r="R13" s="45"/>
      <c r="S13" s="64">
        <f>S31+S33+S35+S37+S39+S41+S43+S45+S47+S49+S51</f>
        <v>0</v>
      </c>
    </row>
    <row r="14" spans="1:19" hidden="1">
      <c r="A14" s="54"/>
      <c r="B14" s="48"/>
      <c r="C14" s="50"/>
      <c r="D14" s="55"/>
      <c r="E14" s="50"/>
      <c r="F14" s="55"/>
      <c r="G14" s="50"/>
      <c r="H14" s="55"/>
      <c r="I14" s="50"/>
      <c r="J14" s="55"/>
      <c r="K14" s="50"/>
      <c r="L14" s="55"/>
      <c r="M14" s="50"/>
      <c r="N14" s="55"/>
      <c r="O14" s="50"/>
      <c r="P14" s="55"/>
      <c r="Q14" s="50"/>
      <c r="R14" s="55"/>
      <c r="S14" s="65"/>
    </row>
    <row r="15" spans="1:19" hidden="1">
      <c r="A15" s="66" t="s">
        <v>158</v>
      </c>
      <c r="B15" s="67"/>
      <c r="C15" s="68">
        <f>C16+C17+C22+C18+C19+C23+C20+C25+C21+C27</f>
        <v>0</v>
      </c>
      <c r="D15" s="45"/>
      <c r="E15" s="68">
        <f>E16+E17+E22+E18+E19+E23+E20+E25+E21+E27</f>
        <v>0</v>
      </c>
      <c r="F15" s="45"/>
      <c r="G15" s="68">
        <f>G16+G17+G22+G18+G19+G23+G20+G25+G21+G27</f>
        <v>0</v>
      </c>
      <c r="H15" s="45"/>
      <c r="I15" s="68">
        <f>I16+I17+I22+I18+I19+I23+I20+I25+I21+I27</f>
        <v>0</v>
      </c>
      <c r="J15" s="45"/>
      <c r="K15" s="68">
        <f>K16+K17+K22+K18+K19+K23+K20+K25+K21+K27</f>
        <v>0</v>
      </c>
      <c r="L15" s="45"/>
      <c r="M15" s="68">
        <f>M16+M17+M22+M18+M19+M23+M20+M25+M21+M27</f>
        <v>0</v>
      </c>
      <c r="N15" s="45"/>
      <c r="O15" s="68">
        <f>O16+O17+O22+O18+O19+O23+O20+O25+O21+O27</f>
        <v>0</v>
      </c>
      <c r="P15" s="45"/>
      <c r="Q15" s="68">
        <f>Q16+Q17+Q22+Q18+Q19+Q23+Q20+Q25+Q21+Q27</f>
        <v>0</v>
      </c>
      <c r="R15" s="45"/>
      <c r="S15" s="68">
        <f>S16+S17+S22+S18+S19+S23+S20+S25+S21+S27</f>
        <v>0</v>
      </c>
    </row>
    <row r="16" spans="1:19" hidden="1">
      <c r="A16" s="69" t="s">
        <v>159</v>
      </c>
      <c r="B16" s="69"/>
      <c r="C16" s="70"/>
      <c r="D16" s="70"/>
      <c r="E16" s="70"/>
      <c r="F16" s="70"/>
      <c r="G16" s="70"/>
      <c r="H16" s="70"/>
      <c r="I16" s="70"/>
      <c r="J16" s="70"/>
      <c r="K16" s="70"/>
      <c r="L16" s="70"/>
      <c r="M16" s="70"/>
      <c r="N16" s="70"/>
      <c r="O16" s="50">
        <f t="shared" ref="O16:O27" si="0">C16+E16+G16+I16+K16+M16</f>
        <v>0</v>
      </c>
      <c r="P16" s="45"/>
      <c r="Q16" s="70"/>
      <c r="R16" s="45"/>
      <c r="S16" s="65">
        <f t="shared" ref="S16:S21" si="1">O16+Q16</f>
        <v>0</v>
      </c>
    </row>
    <row r="17" spans="1:19" ht="25.5" hidden="1">
      <c r="A17" s="69" t="s">
        <v>160</v>
      </c>
      <c r="B17" s="69"/>
      <c r="C17" s="70"/>
      <c r="D17" s="70"/>
      <c r="E17" s="70"/>
      <c r="F17" s="70"/>
      <c r="G17" s="70"/>
      <c r="H17" s="70"/>
      <c r="I17" s="70"/>
      <c r="J17" s="70"/>
      <c r="K17" s="70"/>
      <c r="L17" s="70"/>
      <c r="M17" s="70"/>
      <c r="N17" s="70"/>
      <c r="O17" s="50">
        <f t="shared" si="0"/>
        <v>0</v>
      </c>
      <c r="P17" s="45"/>
      <c r="Q17" s="70"/>
      <c r="R17" s="45"/>
      <c r="S17" s="65">
        <f t="shared" si="1"/>
        <v>0</v>
      </c>
    </row>
    <row r="18" spans="1:19" hidden="1">
      <c r="A18" s="69" t="s">
        <v>161</v>
      </c>
      <c r="B18" s="69"/>
      <c r="C18" s="70"/>
      <c r="D18" s="70"/>
      <c r="E18" s="70"/>
      <c r="F18" s="70"/>
      <c r="G18" s="70"/>
      <c r="H18" s="70"/>
      <c r="I18" s="70"/>
      <c r="J18" s="70"/>
      <c r="K18" s="70"/>
      <c r="L18" s="70"/>
      <c r="M18" s="70"/>
      <c r="N18" s="70"/>
      <c r="O18" s="50">
        <f t="shared" si="0"/>
        <v>0</v>
      </c>
      <c r="P18" s="45"/>
      <c r="Q18" s="70"/>
      <c r="R18" s="45"/>
      <c r="S18" s="65">
        <f t="shared" si="1"/>
        <v>0</v>
      </c>
    </row>
    <row r="19" spans="1:19" hidden="1">
      <c r="A19" s="69" t="s">
        <v>162</v>
      </c>
      <c r="B19" s="69"/>
      <c r="C19" s="70"/>
      <c r="D19" s="70"/>
      <c r="E19" s="70"/>
      <c r="F19" s="70"/>
      <c r="G19" s="70"/>
      <c r="H19" s="70"/>
      <c r="I19" s="70"/>
      <c r="J19" s="70"/>
      <c r="K19" s="70"/>
      <c r="L19" s="70"/>
      <c r="M19" s="70"/>
      <c r="N19" s="70"/>
      <c r="O19" s="50">
        <f t="shared" si="0"/>
        <v>0</v>
      </c>
      <c r="P19" s="45"/>
      <c r="Q19" s="70"/>
      <c r="R19" s="45"/>
      <c r="S19" s="65">
        <f t="shared" si="1"/>
        <v>0</v>
      </c>
    </row>
    <row r="20" spans="1:19" hidden="1">
      <c r="A20" s="69" t="s">
        <v>163</v>
      </c>
      <c r="B20" s="69"/>
      <c r="C20" s="70"/>
      <c r="D20" s="70"/>
      <c r="E20" s="70"/>
      <c r="F20" s="70"/>
      <c r="G20" s="70"/>
      <c r="H20" s="70"/>
      <c r="I20" s="70"/>
      <c r="J20" s="70"/>
      <c r="K20" s="70"/>
      <c r="L20" s="70"/>
      <c r="M20" s="70"/>
      <c r="N20" s="70"/>
      <c r="O20" s="50">
        <f t="shared" si="0"/>
        <v>0</v>
      </c>
      <c r="P20" s="45"/>
      <c r="Q20" s="70"/>
      <c r="R20" s="45"/>
      <c r="S20" s="65">
        <f t="shared" si="1"/>
        <v>0</v>
      </c>
    </row>
    <row r="21" spans="1:19" ht="25.5" hidden="1">
      <c r="A21" s="69" t="s">
        <v>164</v>
      </c>
      <c r="B21" s="69"/>
      <c r="C21" s="70"/>
      <c r="D21" s="70"/>
      <c r="E21" s="70"/>
      <c r="F21" s="70"/>
      <c r="G21" s="70"/>
      <c r="H21" s="70"/>
      <c r="I21" s="70"/>
      <c r="J21" s="70"/>
      <c r="K21" s="70"/>
      <c r="L21" s="70"/>
      <c r="M21" s="70"/>
      <c r="N21" s="70"/>
      <c r="O21" s="50">
        <f t="shared" si="0"/>
        <v>0</v>
      </c>
      <c r="P21" s="45"/>
      <c r="Q21" s="70"/>
      <c r="R21" s="45"/>
      <c r="S21" s="65">
        <f t="shared" si="1"/>
        <v>0</v>
      </c>
    </row>
    <row r="22" spans="1:19" ht="25.5" hidden="1">
      <c r="A22" s="69" t="s">
        <v>165</v>
      </c>
      <c r="B22" s="69"/>
      <c r="C22" s="70"/>
      <c r="D22" s="70"/>
      <c r="E22" s="70"/>
      <c r="F22" s="70"/>
      <c r="G22" s="70"/>
      <c r="H22" s="70"/>
      <c r="I22" s="70"/>
      <c r="J22" s="70"/>
      <c r="K22" s="70"/>
      <c r="L22" s="70"/>
      <c r="M22" s="70"/>
      <c r="N22" s="70"/>
      <c r="O22" s="50">
        <f t="shared" si="0"/>
        <v>0</v>
      </c>
      <c r="P22" s="45"/>
      <c r="Q22" s="70"/>
      <c r="R22" s="45"/>
      <c r="S22" s="65">
        <f>O22+Q22</f>
        <v>0</v>
      </c>
    </row>
    <row r="23" spans="1:19" ht="25.5" hidden="1">
      <c r="A23" s="69" t="s">
        <v>166</v>
      </c>
      <c r="B23" s="69"/>
      <c r="C23" s="70"/>
      <c r="D23" s="70"/>
      <c r="E23" s="70"/>
      <c r="F23" s="70"/>
      <c r="G23" s="70"/>
      <c r="H23" s="70"/>
      <c r="I23" s="70"/>
      <c r="J23" s="70"/>
      <c r="K23" s="70"/>
      <c r="L23" s="70"/>
      <c r="M23" s="70"/>
      <c r="N23" s="70"/>
      <c r="O23" s="50">
        <f t="shared" si="0"/>
        <v>0</v>
      </c>
      <c r="P23" s="45"/>
      <c r="Q23" s="70"/>
      <c r="R23" s="45"/>
      <c r="S23" s="65">
        <f>O23+Q23</f>
        <v>0</v>
      </c>
    </row>
    <row r="24" spans="1:19" hidden="1">
      <c r="A24" s="69"/>
      <c r="B24" s="69"/>
      <c r="C24" s="70"/>
      <c r="D24" s="70"/>
      <c r="E24" s="70"/>
      <c r="F24" s="70"/>
      <c r="G24" s="70"/>
      <c r="H24" s="70"/>
      <c r="I24" s="70"/>
      <c r="J24" s="70"/>
      <c r="K24" s="70"/>
      <c r="L24" s="70"/>
      <c r="M24" s="70"/>
      <c r="N24" s="70"/>
      <c r="O24" s="50"/>
      <c r="P24" s="45"/>
      <c r="Q24" s="70"/>
      <c r="R24" s="45"/>
      <c r="S24" s="65"/>
    </row>
    <row r="25" spans="1:19" ht="25.5" hidden="1">
      <c r="A25" s="69" t="s">
        <v>167</v>
      </c>
      <c r="B25" s="69"/>
      <c r="C25" s="70"/>
      <c r="D25" s="70"/>
      <c r="E25" s="70"/>
      <c r="F25" s="70"/>
      <c r="G25" s="70"/>
      <c r="H25" s="70"/>
      <c r="I25" s="70"/>
      <c r="J25" s="70"/>
      <c r="K25" s="70"/>
      <c r="L25" s="70"/>
      <c r="M25" s="70"/>
      <c r="N25" s="70"/>
      <c r="O25" s="50">
        <f t="shared" si="0"/>
        <v>0</v>
      </c>
      <c r="P25" s="45"/>
      <c r="Q25" s="70"/>
      <c r="R25" s="45"/>
      <c r="S25" s="65">
        <f>O25+Q25</f>
        <v>0</v>
      </c>
    </row>
    <row r="26" spans="1:19" hidden="1">
      <c r="A26" s="69"/>
      <c r="B26" s="69"/>
      <c r="C26" s="70"/>
      <c r="D26" s="70"/>
      <c r="E26" s="70"/>
      <c r="F26" s="70"/>
      <c r="G26" s="70"/>
      <c r="H26" s="70"/>
      <c r="I26" s="70"/>
      <c r="J26" s="70"/>
      <c r="K26" s="70"/>
      <c r="L26" s="70"/>
      <c r="M26" s="70"/>
      <c r="N26" s="70"/>
      <c r="O26" s="50"/>
      <c r="P26" s="45"/>
      <c r="Q26" s="70"/>
      <c r="R26" s="45"/>
      <c r="S26" s="65"/>
    </row>
    <row r="27" spans="1:19" hidden="1">
      <c r="A27" s="69" t="s">
        <v>168</v>
      </c>
      <c r="B27" s="69"/>
      <c r="C27" s="70"/>
      <c r="D27" s="70"/>
      <c r="E27" s="70"/>
      <c r="F27" s="70"/>
      <c r="G27" s="70"/>
      <c r="H27" s="70"/>
      <c r="I27" s="70"/>
      <c r="J27" s="70"/>
      <c r="K27" s="70"/>
      <c r="L27" s="70"/>
      <c r="M27" s="70"/>
      <c r="N27" s="70"/>
      <c r="O27" s="50">
        <f t="shared" si="0"/>
        <v>0</v>
      </c>
      <c r="P27" s="45"/>
      <c r="Q27" s="70"/>
      <c r="R27" s="45"/>
      <c r="S27" s="65">
        <f>O27+Q27</f>
        <v>0</v>
      </c>
    </row>
    <row r="28" spans="1:19" hidden="1">
      <c r="A28" s="69"/>
      <c r="B28" s="69"/>
      <c r="C28" s="71"/>
      <c r="D28" s="71"/>
      <c r="E28" s="71"/>
      <c r="F28" s="71"/>
      <c r="G28" s="71"/>
      <c r="H28" s="71"/>
      <c r="I28" s="71"/>
      <c r="J28" s="71"/>
      <c r="K28" s="71"/>
      <c r="L28" s="71"/>
      <c r="M28" s="71"/>
      <c r="N28" s="71"/>
      <c r="O28" s="71"/>
      <c r="P28" s="71"/>
      <c r="Q28" s="71"/>
      <c r="R28" s="71"/>
      <c r="S28" s="65"/>
    </row>
    <row r="29" spans="1:19" hidden="1">
      <c r="A29" s="66" t="s">
        <v>169</v>
      </c>
      <c r="B29" s="67"/>
      <c r="C29" s="68"/>
      <c r="D29" s="45"/>
      <c r="E29" s="68"/>
      <c r="F29" s="45"/>
      <c r="G29" s="68"/>
      <c r="H29" s="45"/>
      <c r="I29" s="68"/>
      <c r="J29" s="45"/>
      <c r="K29" s="68"/>
      <c r="L29" s="45"/>
      <c r="M29" s="68"/>
      <c r="N29" s="45"/>
      <c r="O29" s="68"/>
      <c r="P29" s="45"/>
      <c r="Q29" s="68"/>
      <c r="R29" s="45"/>
      <c r="S29" s="65">
        <f t="shared" ref="S29" si="2">O29+Q29</f>
        <v>0</v>
      </c>
    </row>
    <row r="30" spans="1:19" hidden="1">
      <c r="A30" s="69"/>
      <c r="B30" s="69"/>
      <c r="C30" s="71"/>
      <c r="D30" s="71"/>
      <c r="E30" s="71"/>
      <c r="F30" s="71"/>
      <c r="G30" s="71"/>
      <c r="H30" s="71"/>
      <c r="I30" s="71"/>
      <c r="J30" s="71"/>
      <c r="K30" s="71"/>
      <c r="L30" s="71"/>
      <c r="M30" s="71"/>
      <c r="N30" s="71"/>
      <c r="O30" s="71"/>
      <c r="P30" s="71"/>
      <c r="Q30" s="71"/>
      <c r="R30" s="71"/>
      <c r="S30" s="72"/>
    </row>
    <row r="31" spans="1:19">
      <c r="A31" s="63" t="str">
        <f>CONCATENATE("Общ всеобхватен доход за ",YEAR([1]НАЧАЛО!AA2)-1," г.")</f>
        <v>Общ всеобхватен доход за 2023 г.</v>
      </c>
      <c r="B31" s="48"/>
      <c r="C31" s="64">
        <f>C15+C29</f>
        <v>0</v>
      </c>
      <c r="D31" s="73"/>
      <c r="E31" s="64">
        <f>E15+E29</f>
        <v>0</v>
      </c>
      <c r="F31" s="73"/>
      <c r="G31" s="64">
        <f>G15+G29</f>
        <v>0</v>
      </c>
      <c r="H31" s="73"/>
      <c r="I31" s="64">
        <f>I15+I29</f>
        <v>0</v>
      </c>
      <c r="J31" s="73"/>
      <c r="K31" s="64">
        <f>K15+K29</f>
        <v>0</v>
      </c>
      <c r="L31" s="73"/>
      <c r="M31" s="64">
        <f>M15+M29</f>
        <v>0</v>
      </c>
      <c r="N31" s="73"/>
      <c r="O31" s="64">
        <f>O15+O29</f>
        <v>0</v>
      </c>
      <c r="P31" s="73"/>
      <c r="Q31" s="64">
        <f>Q15+Q29</f>
        <v>0</v>
      </c>
      <c r="R31" s="73"/>
      <c r="S31" s="64">
        <f>S15+S29</f>
        <v>0</v>
      </c>
    </row>
    <row r="32" spans="1:19" hidden="1">
      <c r="A32" s="74"/>
      <c r="B32" s="67"/>
      <c r="C32" s="75"/>
      <c r="D32" s="71"/>
      <c r="E32" s="75"/>
      <c r="F32" s="71"/>
      <c r="G32" s="75"/>
      <c r="H32" s="71"/>
      <c r="I32" s="75"/>
      <c r="J32" s="71"/>
      <c r="K32" s="75"/>
      <c r="L32" s="71"/>
      <c r="M32" s="75"/>
      <c r="N32" s="71"/>
      <c r="O32" s="75"/>
      <c r="P32" s="71"/>
      <c r="Q32" s="75"/>
      <c r="R32" s="71"/>
      <c r="S32" s="76"/>
    </row>
    <row r="33" spans="1:19" hidden="1">
      <c r="A33" s="66" t="s">
        <v>35</v>
      </c>
      <c r="B33" s="67"/>
      <c r="C33" s="75"/>
      <c r="D33" s="45"/>
      <c r="E33" s="75"/>
      <c r="F33" s="45"/>
      <c r="G33" s="75"/>
      <c r="H33" s="45"/>
      <c r="I33" s="75"/>
      <c r="J33" s="45"/>
      <c r="K33" s="75"/>
      <c r="L33" s="45"/>
      <c r="M33" s="75"/>
      <c r="N33" s="45"/>
      <c r="O33" s="68">
        <f>C33+E33+G33+I33+K33+M33</f>
        <v>0</v>
      </c>
      <c r="P33" s="45"/>
      <c r="Q33" s="75"/>
      <c r="R33" s="45"/>
      <c r="S33" s="76">
        <f>O33+Q33</f>
        <v>0</v>
      </c>
    </row>
    <row r="34" spans="1:19" hidden="1">
      <c r="A34" s="66"/>
      <c r="B34" s="67"/>
      <c r="C34" s="75"/>
      <c r="D34" s="71"/>
      <c r="E34" s="75"/>
      <c r="F34" s="71"/>
      <c r="G34" s="75"/>
      <c r="H34" s="71"/>
      <c r="I34" s="75"/>
      <c r="J34" s="71"/>
      <c r="K34" s="75"/>
      <c r="L34" s="71"/>
      <c r="M34" s="75"/>
      <c r="N34" s="71"/>
      <c r="O34" s="75"/>
      <c r="P34" s="71"/>
      <c r="Q34" s="75"/>
      <c r="R34" s="71"/>
      <c r="S34" s="76"/>
    </row>
    <row r="35" spans="1:19" hidden="1">
      <c r="A35" s="66" t="s">
        <v>36</v>
      </c>
      <c r="B35" s="67"/>
      <c r="C35" s="75"/>
      <c r="D35" s="45"/>
      <c r="E35" s="75"/>
      <c r="F35" s="45"/>
      <c r="G35" s="75"/>
      <c r="H35" s="45"/>
      <c r="I35" s="75"/>
      <c r="J35" s="45"/>
      <c r="K35" s="75"/>
      <c r="L35" s="45"/>
      <c r="M35" s="75"/>
      <c r="N35" s="45"/>
      <c r="O35" s="68">
        <f>C35+E35+G35+I35+K35+M35</f>
        <v>0</v>
      </c>
      <c r="P35" s="45"/>
      <c r="Q35" s="75"/>
      <c r="R35" s="45"/>
      <c r="S35" s="76">
        <f>O35+Q35</f>
        <v>0</v>
      </c>
    </row>
    <row r="36" spans="1:19" hidden="1">
      <c r="A36" s="66"/>
      <c r="B36" s="67"/>
      <c r="C36" s="75"/>
      <c r="D36" s="71"/>
      <c r="E36" s="75"/>
      <c r="F36" s="71"/>
      <c r="G36" s="75"/>
      <c r="H36" s="71"/>
      <c r="I36" s="75"/>
      <c r="J36" s="71"/>
      <c r="K36" s="75"/>
      <c r="L36" s="71"/>
      <c r="M36" s="75"/>
      <c r="N36" s="71"/>
      <c r="O36" s="75"/>
      <c r="P36" s="71"/>
      <c r="Q36" s="75"/>
      <c r="R36" s="71"/>
      <c r="S36" s="76"/>
    </row>
    <row r="37" spans="1:19" hidden="1">
      <c r="A37" s="66" t="s">
        <v>170</v>
      </c>
      <c r="B37" s="67"/>
      <c r="C37" s="75"/>
      <c r="D37" s="45"/>
      <c r="E37" s="75"/>
      <c r="F37" s="45"/>
      <c r="G37" s="75"/>
      <c r="H37" s="45"/>
      <c r="I37" s="75"/>
      <c r="J37" s="45"/>
      <c r="K37" s="75"/>
      <c r="L37" s="45"/>
      <c r="M37" s="75"/>
      <c r="N37" s="45"/>
      <c r="O37" s="68">
        <f>C37+E37+G37+I37+K37+M37</f>
        <v>0</v>
      </c>
      <c r="P37" s="45"/>
      <c r="Q37" s="75"/>
      <c r="R37" s="45"/>
      <c r="S37" s="76">
        <f>O37+Q37</f>
        <v>0</v>
      </c>
    </row>
    <row r="38" spans="1:19" hidden="1">
      <c r="A38" s="66"/>
      <c r="B38" s="67"/>
      <c r="C38" s="75"/>
      <c r="D38" s="71"/>
      <c r="E38" s="75"/>
      <c r="F38" s="71"/>
      <c r="G38" s="75"/>
      <c r="H38" s="71"/>
      <c r="I38" s="75"/>
      <c r="J38" s="71"/>
      <c r="K38" s="75"/>
      <c r="L38" s="71"/>
      <c r="M38" s="75"/>
      <c r="N38" s="71"/>
      <c r="O38" s="75"/>
      <c r="P38" s="71"/>
      <c r="Q38" s="75"/>
      <c r="R38" s="71"/>
      <c r="S38" s="76"/>
    </row>
    <row r="39" spans="1:19" hidden="1">
      <c r="A39" s="66" t="s">
        <v>171</v>
      </c>
      <c r="B39" s="67"/>
      <c r="C39" s="75"/>
      <c r="D39" s="45"/>
      <c r="E39" s="75"/>
      <c r="F39" s="45"/>
      <c r="G39" s="75"/>
      <c r="H39" s="45"/>
      <c r="I39" s="75"/>
      <c r="J39" s="45"/>
      <c r="K39" s="75"/>
      <c r="L39" s="45"/>
      <c r="M39" s="75"/>
      <c r="N39" s="45"/>
      <c r="O39" s="68">
        <f>C39+E39+G39+I39+K39+M39</f>
        <v>0</v>
      </c>
      <c r="P39" s="45"/>
      <c r="Q39" s="75"/>
      <c r="R39" s="45"/>
      <c r="S39" s="76">
        <f>O39+Q39</f>
        <v>0</v>
      </c>
    </row>
    <row r="40" spans="1:19" hidden="1">
      <c r="A40" s="66"/>
      <c r="B40" s="67"/>
      <c r="C40" s="75"/>
      <c r="D40" s="71"/>
      <c r="E40" s="75"/>
      <c r="F40" s="71"/>
      <c r="G40" s="75"/>
      <c r="H40" s="71"/>
      <c r="I40" s="75"/>
      <c r="J40" s="71"/>
      <c r="K40" s="75"/>
      <c r="L40" s="71"/>
      <c r="M40" s="75"/>
      <c r="N40" s="71"/>
      <c r="O40" s="75"/>
      <c r="P40" s="71"/>
      <c r="Q40" s="75"/>
      <c r="R40" s="71"/>
      <c r="S40" s="76"/>
    </row>
    <row r="41" spans="1:19" hidden="1">
      <c r="A41" s="66" t="s">
        <v>172</v>
      </c>
      <c r="B41" s="67"/>
      <c r="C41" s="75"/>
      <c r="D41" s="45"/>
      <c r="E41" s="75"/>
      <c r="F41" s="45"/>
      <c r="G41" s="75"/>
      <c r="H41" s="45"/>
      <c r="I41" s="75"/>
      <c r="J41" s="45"/>
      <c r="K41" s="75"/>
      <c r="L41" s="45"/>
      <c r="M41" s="75"/>
      <c r="N41" s="45"/>
      <c r="O41" s="68">
        <f>C41+E41+G41+I41+K41+M41</f>
        <v>0</v>
      </c>
      <c r="P41" s="45"/>
      <c r="Q41" s="75"/>
      <c r="R41" s="45"/>
      <c r="S41" s="76">
        <f>O41+Q41</f>
        <v>0</v>
      </c>
    </row>
    <row r="42" spans="1:19" hidden="1">
      <c r="A42" s="66"/>
      <c r="B42" s="67"/>
      <c r="C42" s="75"/>
      <c r="D42" s="71"/>
      <c r="E42" s="75"/>
      <c r="F42" s="71"/>
      <c r="G42" s="75"/>
      <c r="H42" s="71"/>
      <c r="I42" s="75"/>
      <c r="J42" s="71"/>
      <c r="K42" s="75"/>
      <c r="L42" s="71"/>
      <c r="M42" s="75"/>
      <c r="N42" s="71"/>
      <c r="O42" s="75"/>
      <c r="P42" s="71"/>
      <c r="Q42" s="75"/>
      <c r="R42" s="71"/>
      <c r="S42" s="76"/>
    </row>
    <row r="43" spans="1:19" hidden="1">
      <c r="A43" s="66" t="s">
        <v>173</v>
      </c>
      <c r="B43" s="67"/>
      <c r="C43" s="75"/>
      <c r="D43" s="45"/>
      <c r="E43" s="75"/>
      <c r="F43" s="45"/>
      <c r="G43" s="75"/>
      <c r="H43" s="45"/>
      <c r="I43" s="75"/>
      <c r="J43" s="45"/>
      <c r="K43" s="75"/>
      <c r="L43" s="45"/>
      <c r="M43" s="75"/>
      <c r="N43" s="45"/>
      <c r="O43" s="68">
        <f>C43+E43+G43+I43+K43+M43</f>
        <v>0</v>
      </c>
      <c r="P43" s="45"/>
      <c r="Q43" s="75"/>
      <c r="R43" s="45"/>
      <c r="S43" s="76">
        <f>O43+Q43</f>
        <v>0</v>
      </c>
    </row>
    <row r="44" spans="1:19" hidden="1">
      <c r="A44" s="66"/>
      <c r="B44" s="67"/>
      <c r="C44" s="75"/>
      <c r="D44" s="71"/>
      <c r="E44" s="75"/>
      <c r="F44" s="71"/>
      <c r="G44" s="75"/>
      <c r="H44" s="71"/>
      <c r="I44" s="75"/>
      <c r="J44" s="71"/>
      <c r="K44" s="75"/>
      <c r="L44" s="71"/>
      <c r="M44" s="75"/>
      <c r="N44" s="71"/>
      <c r="O44" s="75"/>
      <c r="P44" s="71"/>
      <c r="Q44" s="75"/>
      <c r="R44" s="71"/>
      <c r="S44" s="76"/>
    </row>
    <row r="45" spans="1:19" hidden="1">
      <c r="A45" s="66" t="s">
        <v>174</v>
      </c>
      <c r="B45" s="67"/>
      <c r="C45" s="75"/>
      <c r="D45" s="45"/>
      <c r="E45" s="75"/>
      <c r="F45" s="45"/>
      <c r="G45" s="75"/>
      <c r="H45" s="45"/>
      <c r="I45" s="75"/>
      <c r="J45" s="45"/>
      <c r="K45" s="75"/>
      <c r="L45" s="45"/>
      <c r="M45" s="75"/>
      <c r="N45" s="45"/>
      <c r="O45" s="68">
        <f>C45+E45+G45+I45+K45+M45</f>
        <v>0</v>
      </c>
      <c r="P45" s="45"/>
      <c r="Q45" s="75"/>
      <c r="R45" s="45"/>
      <c r="S45" s="76">
        <f>O45+Q45</f>
        <v>0</v>
      </c>
    </row>
    <row r="46" spans="1:19" hidden="1">
      <c r="A46" s="66"/>
      <c r="B46" s="67"/>
      <c r="C46" s="75"/>
      <c r="D46" s="71"/>
      <c r="E46" s="75"/>
      <c r="F46" s="71"/>
      <c r="G46" s="75"/>
      <c r="H46" s="71"/>
      <c r="I46" s="75"/>
      <c r="J46" s="71"/>
      <c r="K46" s="75"/>
      <c r="L46" s="71"/>
      <c r="M46" s="75"/>
      <c r="N46" s="71"/>
      <c r="O46" s="75"/>
      <c r="P46" s="71"/>
      <c r="Q46" s="75"/>
      <c r="R46" s="71"/>
      <c r="S46" s="76"/>
    </row>
    <row r="47" spans="1:19" hidden="1">
      <c r="A47" s="66" t="s">
        <v>175</v>
      </c>
      <c r="B47" s="67"/>
      <c r="C47" s="75"/>
      <c r="D47" s="45"/>
      <c r="E47" s="75"/>
      <c r="F47" s="45"/>
      <c r="G47" s="75"/>
      <c r="H47" s="45"/>
      <c r="I47" s="75"/>
      <c r="J47" s="45"/>
      <c r="K47" s="75"/>
      <c r="L47" s="45"/>
      <c r="M47" s="75"/>
      <c r="N47" s="45"/>
      <c r="O47" s="68">
        <f>C47+E47+G47+I47+K47+M47</f>
        <v>0</v>
      </c>
      <c r="P47" s="45"/>
      <c r="Q47" s="75"/>
      <c r="R47" s="45"/>
      <c r="S47" s="76">
        <f>O47+Q47</f>
        <v>0</v>
      </c>
    </row>
    <row r="48" spans="1:19" hidden="1">
      <c r="A48" s="66"/>
      <c r="B48" s="67"/>
      <c r="C48" s="75"/>
      <c r="D48" s="71"/>
      <c r="E48" s="75"/>
      <c r="F48" s="71"/>
      <c r="G48" s="75"/>
      <c r="H48" s="71"/>
      <c r="I48" s="75"/>
      <c r="J48" s="71"/>
      <c r="K48" s="75"/>
      <c r="L48" s="71"/>
      <c r="M48" s="75"/>
      <c r="N48" s="71"/>
      <c r="O48" s="75"/>
      <c r="P48" s="71"/>
      <c r="Q48" s="75"/>
      <c r="R48" s="71"/>
      <c r="S48" s="76"/>
    </row>
    <row r="49" spans="1:19" ht="25.5" hidden="1">
      <c r="A49" s="66" t="s">
        <v>176</v>
      </c>
      <c r="B49" s="67"/>
      <c r="C49" s="75"/>
      <c r="D49" s="45"/>
      <c r="E49" s="75"/>
      <c r="F49" s="45"/>
      <c r="G49" s="75"/>
      <c r="H49" s="45"/>
      <c r="I49" s="75"/>
      <c r="J49" s="45"/>
      <c r="K49" s="75"/>
      <c r="L49" s="45"/>
      <c r="M49" s="75"/>
      <c r="N49" s="45"/>
      <c r="O49" s="68">
        <f>C49+E49+G49+I49+K49+M49</f>
        <v>0</v>
      </c>
      <c r="P49" s="45"/>
      <c r="Q49" s="75"/>
      <c r="R49" s="45"/>
      <c r="S49" s="76">
        <f>O49+Q49</f>
        <v>0</v>
      </c>
    </row>
    <row r="50" spans="1:19" hidden="1">
      <c r="A50" s="66"/>
      <c r="B50" s="67"/>
      <c r="C50" s="75"/>
      <c r="D50" s="71"/>
      <c r="E50" s="75"/>
      <c r="F50" s="71"/>
      <c r="G50" s="75"/>
      <c r="H50" s="71"/>
      <c r="I50" s="75"/>
      <c r="J50" s="71"/>
      <c r="K50" s="75"/>
      <c r="L50" s="71"/>
      <c r="M50" s="75"/>
      <c r="N50" s="71"/>
      <c r="O50" s="75"/>
      <c r="P50" s="71"/>
      <c r="Q50" s="75"/>
      <c r="R50" s="71"/>
      <c r="S50" s="76"/>
    </row>
    <row r="51" spans="1:19" hidden="1">
      <c r="A51" s="66" t="s">
        <v>177</v>
      </c>
      <c r="B51" s="67"/>
      <c r="C51" s="75"/>
      <c r="D51" s="45"/>
      <c r="E51" s="75"/>
      <c r="F51" s="45"/>
      <c r="G51" s="75"/>
      <c r="H51" s="45"/>
      <c r="I51" s="75"/>
      <c r="J51" s="45"/>
      <c r="K51" s="75"/>
      <c r="L51" s="45"/>
      <c r="M51" s="75"/>
      <c r="N51" s="45"/>
      <c r="O51" s="68">
        <f>C51+E51+G51+I51+K51+M51</f>
        <v>0</v>
      </c>
      <c r="P51" s="45"/>
      <c r="Q51" s="75"/>
      <c r="R51" s="45"/>
      <c r="S51" s="76">
        <f>O51+Q51</f>
        <v>0</v>
      </c>
    </row>
    <row r="52" spans="1:19" hidden="1">
      <c r="A52" s="77"/>
      <c r="B52" s="67"/>
      <c r="C52" s="75"/>
      <c r="D52" s="71"/>
      <c r="E52" s="75"/>
      <c r="F52" s="71"/>
      <c r="G52" s="75"/>
      <c r="H52" s="71"/>
      <c r="I52" s="75"/>
      <c r="J52" s="71"/>
      <c r="K52" s="75"/>
      <c r="L52" s="71"/>
      <c r="M52" s="75"/>
      <c r="N52" s="71"/>
      <c r="O52" s="75"/>
      <c r="P52" s="71"/>
      <c r="Q52" s="75"/>
      <c r="R52" s="71"/>
      <c r="S52" s="76"/>
    </row>
    <row r="53" spans="1:19" ht="15.75" hidden="1" thickBot="1">
      <c r="A53" s="51" t="str">
        <f>CONCATENATE("Остатък към ",[1]НАЧАЛО!AA1,".",[1]НАЧАЛО!AB1,".",[1]НАЧАЛО!AC1-1," г.")</f>
        <v>Остатък към 30.6.2023 г.</v>
      </c>
      <c r="B53" s="48"/>
      <c r="C53" s="53">
        <f>C11+C13</f>
        <v>0</v>
      </c>
      <c r="D53" s="73"/>
      <c r="E53" s="53">
        <f>E11+E13</f>
        <v>0</v>
      </c>
      <c r="F53" s="73"/>
      <c r="G53" s="53">
        <f>G11+G13</f>
        <v>0</v>
      </c>
      <c r="H53" s="73"/>
      <c r="I53" s="53">
        <f>I11+I13</f>
        <v>0</v>
      </c>
      <c r="J53" s="73"/>
      <c r="K53" s="53">
        <f>K11+K13</f>
        <v>0</v>
      </c>
      <c r="L53" s="73"/>
      <c r="M53" s="53">
        <f>M11+M13</f>
        <v>0</v>
      </c>
      <c r="N53" s="73"/>
      <c r="O53" s="53">
        <f>O11+O13</f>
        <v>0</v>
      </c>
      <c r="P53" s="73"/>
      <c r="Q53" s="53">
        <f>Q11+Q13</f>
        <v>0</v>
      </c>
      <c r="R53" s="73"/>
      <c r="S53" s="53">
        <f>S11+S13</f>
        <v>0</v>
      </c>
    </row>
    <row r="54" spans="1:19" hidden="1">
      <c r="A54" s="59" t="str">
        <f>IF(AND(C54="",E54="",I54="",O54="",K54="",M54="",Q54="",S54=""),"","Разлика в перата между СК и БАЛАНСА!")</f>
        <v/>
      </c>
      <c r="B54" s="60"/>
      <c r="C54" s="61" t="str">
        <f>IF($V55=2,"",IF([1]СК!C$54=[1]баланс!I$58,"",[1]СК!C$54-[1]баланс!I$58))</f>
        <v/>
      </c>
      <c r="D54" s="61"/>
      <c r="E54" s="61" t="str">
        <f>IF($V55=2,"",IF([1]СК!E$54=[1]баланс!$I$63,"",[1]СК!E$54-[1]баланс!$I$63))</f>
        <v/>
      </c>
      <c r="F54" s="78"/>
      <c r="G54" s="62" t="str">
        <f>IF($V55=2,"",IF([1]СК!G$54=[1]баланс!$I$65,"",[1]СК!G$54-[1]баланс!$I$65))</f>
        <v/>
      </c>
      <c r="H54" s="78"/>
      <c r="I54" s="62" t="str">
        <f>IF($V55=2,"",IF([1]СК!I$54=[1]баланс!$I$67,"",[1]СК!I$54-[1]баланс!$I$67))</f>
        <v/>
      </c>
      <c r="J54" s="62"/>
      <c r="K54" s="62" t="str">
        <f>IF($V55=2,"",IF([1]СК!K$54=[1]баланс!$I$69,"",[1]СК!K$54-[1]баланс!$I$69))</f>
        <v/>
      </c>
      <c r="L54" s="61"/>
      <c r="M54" s="61" t="str">
        <f>IF($V55=2,"",IF([1]СК!M$54=[1]баланс!I$71,"",[1]СК!M54-[1]баланс!I$71))</f>
        <v/>
      </c>
      <c r="N54" s="62"/>
      <c r="O54" s="61" t="str">
        <f>IF($V55=2,"",IF([1]СК!O$54=[1]баланс!I$75,"",[1]СК!O54-[1]баланс!I$75))</f>
        <v/>
      </c>
      <c r="P54" s="61"/>
      <c r="Q54" s="61" t="str">
        <f>IF($V55=2,"",IF([1]СК!Q$54=[1]баланс!I$77,"",[1]СК!Q54-[1]баланс!I$77))</f>
        <v/>
      </c>
      <c r="R54" s="61"/>
      <c r="S54" s="61" t="str">
        <f>IF($V55=2,"",IF([1]СК!S$54=[1]баланс!I$79,"",[1]СК!S54-[1]баланс!I$79))</f>
        <v/>
      </c>
    </row>
    <row r="55" spans="1:19" hidden="1">
      <c r="A55" s="79" t="str">
        <f>CONCATENATE("Остатък към 1.01.",[1]НАЧАЛО!AC1," г.")</f>
        <v>Остатък към 1.01.2024 г.</v>
      </c>
      <c r="B55" s="48"/>
      <c r="C55" s="64">
        <f>[1]баланс!I58</f>
        <v>0</v>
      </c>
      <c r="D55" s="73"/>
      <c r="E55" s="64">
        <f>[1]баланс!I63</f>
        <v>0</v>
      </c>
      <c r="F55" s="80"/>
      <c r="G55" s="64">
        <f>[1]баланс!I65</f>
        <v>0</v>
      </c>
      <c r="H55" s="80"/>
      <c r="I55" s="64">
        <f>[1]баланс!I67</f>
        <v>0</v>
      </c>
      <c r="J55" s="80"/>
      <c r="K55" s="64">
        <f>[1]баланс!I69</f>
        <v>0</v>
      </c>
      <c r="L55" s="80"/>
      <c r="M55" s="64">
        <f>[1]баланс!I71</f>
        <v>0</v>
      </c>
      <c r="N55" s="80"/>
      <c r="O55" s="64">
        <f>C55+E55+G55+I55+K55+M55</f>
        <v>0</v>
      </c>
      <c r="P55" s="45"/>
      <c r="Q55" s="64">
        <f>[1]баланс!I77</f>
        <v>0</v>
      </c>
      <c r="R55" s="45"/>
      <c r="S55" s="64">
        <f>O55+Q55</f>
        <v>0</v>
      </c>
    </row>
    <row r="56" spans="1:19" hidden="1">
      <c r="A56" s="54"/>
      <c r="B56" s="48"/>
      <c r="C56" s="50"/>
      <c r="D56" s="55"/>
      <c r="E56" s="50"/>
      <c r="F56" s="55"/>
      <c r="G56" s="50"/>
      <c r="H56" s="55"/>
      <c r="I56" s="50"/>
      <c r="J56" s="55"/>
      <c r="K56" s="50"/>
      <c r="L56" s="55"/>
      <c r="M56" s="50"/>
      <c r="N56" s="55"/>
      <c r="O56" s="50"/>
      <c r="P56" s="55"/>
      <c r="Q56" s="50"/>
      <c r="R56" s="55"/>
      <c r="S56" s="65"/>
    </row>
    <row r="57" spans="1:19">
      <c r="A57" s="63" t="str">
        <f>CONCATENATE("Промени в собствения капитал за ",YEAR([1]НАЧАЛО!AA2)," г.")</f>
        <v>Промени в собствения капитал за 2024 г.</v>
      </c>
      <c r="B57" s="48"/>
      <c r="C57" s="64">
        <f>C73+C75+C77+C79+C81+C83+C85+C87+C89+C91+C93</f>
        <v>47851</v>
      </c>
      <c r="D57" s="45"/>
      <c r="E57" s="64">
        <f>E73+E75+E77+E79+E81+E83+E85+E87+E89+E91+E93</f>
        <v>0</v>
      </c>
      <c r="F57" s="45"/>
      <c r="G57" s="64">
        <f>G73+G75+G77+G79+G81+G83+G85+G87+G89+G91+G93</f>
        <v>0</v>
      </c>
      <c r="H57" s="45"/>
      <c r="I57" s="64">
        <f>I73+I75+I77+I79+I81+I83+I85+I87+I89+I91+I93</f>
        <v>0</v>
      </c>
      <c r="J57" s="45"/>
      <c r="K57" s="64">
        <f>K73+K75+K77+K79+K81+K83+K85+K87+K89+K91+K93</f>
        <v>-17167</v>
      </c>
      <c r="L57" s="45"/>
      <c r="M57" s="64">
        <f>M73+M75+M77+M79+M81+M83+M85+M87+M89+M91+M93</f>
        <v>-356</v>
      </c>
      <c r="N57" s="45"/>
      <c r="O57" s="64">
        <f>O73+O75+O77+O79+O81+O83+O85+O87+O89+O91+O93</f>
        <v>30328</v>
      </c>
      <c r="P57" s="45"/>
      <c r="Q57" s="64">
        <f>Q73+Q75+Q77+Q79+Q81+Q83+Q85+Q87+Q89+Q91+Q93</f>
        <v>340</v>
      </c>
      <c r="R57" s="45"/>
      <c r="S57" s="64">
        <f>S73+S75+S77+S79+S81+S83+S85+S87+S89+S91+S93</f>
        <v>30668</v>
      </c>
    </row>
    <row r="58" spans="1:19" hidden="1">
      <c r="A58" s="54"/>
      <c r="B58" s="48"/>
      <c r="C58" s="50"/>
      <c r="D58" s="55"/>
      <c r="E58" s="50"/>
      <c r="F58" s="55"/>
      <c r="G58" s="50"/>
      <c r="H58" s="55"/>
      <c r="I58" s="50"/>
      <c r="J58" s="55"/>
      <c r="K58" s="50"/>
      <c r="L58" s="55"/>
      <c r="M58" s="50"/>
      <c r="N58" s="55"/>
      <c r="O58" s="50"/>
      <c r="P58" s="55"/>
      <c r="Q58" s="50"/>
      <c r="R58" s="55"/>
      <c r="S58" s="65"/>
    </row>
    <row r="59" spans="1:19">
      <c r="A59" s="205" t="s">
        <v>158</v>
      </c>
      <c r="B59" s="206"/>
      <c r="C59" s="207">
        <f>C60+C61+C66+C62+C63+C67+C64+C68+C65+C69</f>
        <v>0</v>
      </c>
      <c r="D59" s="45"/>
      <c r="E59" s="207">
        <f>E60+E61+E66+E62+E63+E67+E64+E68+E65+E69</f>
        <v>0</v>
      </c>
      <c r="F59" s="45"/>
      <c r="G59" s="207">
        <f>G60+G61+G66+G62+G63+G67+G64+G68+G65+G69</f>
        <v>0</v>
      </c>
      <c r="H59" s="45"/>
      <c r="I59" s="207">
        <f>I60+I61+I66+I62+I63+I67+I64+I68+I65+I69</f>
        <v>0</v>
      </c>
      <c r="J59" s="45"/>
      <c r="K59" s="207">
        <f>K60+K61+K66+K62+K63+K67+K64+K68+K65+K69</f>
        <v>0</v>
      </c>
      <c r="L59" s="45"/>
      <c r="M59" s="207">
        <f>M60+M61+M66+M62+M63+M67+M64+M68+M65+M69</f>
        <v>0</v>
      </c>
      <c r="N59" s="45"/>
      <c r="O59" s="207">
        <f>O60+O61+O66+O62+O63+O67+O64+O68+O65+O69</f>
        <v>0</v>
      </c>
      <c r="P59" s="45"/>
      <c r="Q59" s="207">
        <f>Q60+Q61+Q66+Q62+Q63+Q67+Q64+Q68+Q65+Q69</f>
        <v>0</v>
      </c>
      <c r="R59" s="45"/>
      <c r="S59" s="207">
        <f>S60+S61+S66+S62+S63+S67+S64+S68+S65+S69</f>
        <v>0</v>
      </c>
    </row>
    <row r="60" spans="1:19" hidden="1">
      <c r="A60" s="69" t="s">
        <v>159</v>
      </c>
      <c r="B60" s="69"/>
      <c r="C60" s="70"/>
      <c r="D60" s="70"/>
      <c r="E60" s="70"/>
      <c r="F60" s="70"/>
      <c r="G60" s="70"/>
      <c r="H60" s="70"/>
      <c r="I60" s="70"/>
      <c r="J60" s="70"/>
      <c r="K60" s="70"/>
      <c r="L60" s="70"/>
      <c r="M60" s="70"/>
      <c r="N60" s="70"/>
      <c r="O60" s="70">
        <f t="shared" ref="O60:O69" si="3">C60+E60+G60+I60+K60+M60</f>
        <v>0</v>
      </c>
      <c r="P60" s="45"/>
      <c r="Q60" s="70"/>
      <c r="R60" s="45"/>
      <c r="S60" s="208">
        <f t="shared" ref="S60:S69" si="4">O60+Q60</f>
        <v>0</v>
      </c>
    </row>
    <row r="61" spans="1:19" ht="25.5" hidden="1">
      <c r="A61" s="69" t="s">
        <v>160</v>
      </c>
      <c r="B61" s="69"/>
      <c r="C61" s="70"/>
      <c r="D61" s="70"/>
      <c r="E61" s="70"/>
      <c r="F61" s="70"/>
      <c r="G61" s="70"/>
      <c r="H61" s="70"/>
      <c r="I61" s="70"/>
      <c r="J61" s="70"/>
      <c r="K61" s="70"/>
      <c r="L61" s="70"/>
      <c r="M61" s="70"/>
      <c r="N61" s="70"/>
      <c r="O61" s="70">
        <f t="shared" si="3"/>
        <v>0</v>
      </c>
      <c r="P61" s="45"/>
      <c r="Q61" s="70"/>
      <c r="R61" s="45"/>
      <c r="S61" s="208">
        <f t="shared" si="4"/>
        <v>0</v>
      </c>
    </row>
    <row r="62" spans="1:19" hidden="1">
      <c r="A62" s="69" t="s">
        <v>161</v>
      </c>
      <c r="B62" s="69"/>
      <c r="C62" s="70"/>
      <c r="D62" s="70"/>
      <c r="E62" s="70"/>
      <c r="F62" s="70"/>
      <c r="G62" s="70"/>
      <c r="H62" s="70"/>
      <c r="I62" s="70"/>
      <c r="J62" s="70"/>
      <c r="K62" s="70"/>
      <c r="L62" s="70"/>
      <c r="M62" s="70"/>
      <c r="N62" s="70"/>
      <c r="O62" s="70">
        <f t="shared" si="3"/>
        <v>0</v>
      </c>
      <c r="P62" s="45"/>
      <c r="Q62" s="70"/>
      <c r="R62" s="45"/>
      <c r="S62" s="208">
        <f t="shared" si="4"/>
        <v>0</v>
      </c>
    </row>
    <row r="63" spans="1:19" hidden="1">
      <c r="A63" s="69" t="s">
        <v>162</v>
      </c>
      <c r="B63" s="69"/>
      <c r="C63" s="70"/>
      <c r="D63" s="70"/>
      <c r="E63" s="70"/>
      <c r="F63" s="70"/>
      <c r="G63" s="70"/>
      <c r="H63" s="70"/>
      <c r="I63" s="70"/>
      <c r="J63" s="70"/>
      <c r="K63" s="70"/>
      <c r="L63" s="70"/>
      <c r="M63" s="70"/>
      <c r="N63" s="70"/>
      <c r="O63" s="70">
        <f t="shared" si="3"/>
        <v>0</v>
      </c>
      <c r="P63" s="45"/>
      <c r="Q63" s="70"/>
      <c r="R63" s="45"/>
      <c r="S63" s="208">
        <f t="shared" si="4"/>
        <v>0</v>
      </c>
    </row>
    <row r="64" spans="1:19" hidden="1">
      <c r="A64" s="69" t="s">
        <v>163</v>
      </c>
      <c r="B64" s="69"/>
      <c r="C64" s="70"/>
      <c r="D64" s="70"/>
      <c r="E64" s="70"/>
      <c r="F64" s="70"/>
      <c r="G64" s="70"/>
      <c r="H64" s="70"/>
      <c r="I64" s="70"/>
      <c r="J64" s="70"/>
      <c r="K64" s="70"/>
      <c r="L64" s="70"/>
      <c r="M64" s="70"/>
      <c r="N64" s="70"/>
      <c r="O64" s="70">
        <f t="shared" si="3"/>
        <v>0</v>
      </c>
      <c r="P64" s="45"/>
      <c r="Q64" s="70"/>
      <c r="R64" s="45"/>
      <c r="S64" s="208">
        <f t="shared" si="4"/>
        <v>0</v>
      </c>
    </row>
    <row r="65" spans="1:19" ht="25.5" hidden="1">
      <c r="A65" s="69" t="s">
        <v>164</v>
      </c>
      <c r="B65" s="69"/>
      <c r="C65" s="70"/>
      <c r="D65" s="70"/>
      <c r="E65" s="70"/>
      <c r="F65" s="70"/>
      <c r="G65" s="70"/>
      <c r="H65" s="70"/>
      <c r="I65" s="70"/>
      <c r="J65" s="70"/>
      <c r="K65" s="70"/>
      <c r="L65" s="70"/>
      <c r="M65" s="70"/>
      <c r="N65" s="70"/>
      <c r="O65" s="70">
        <f t="shared" si="3"/>
        <v>0</v>
      </c>
      <c r="P65" s="45"/>
      <c r="Q65" s="70"/>
      <c r="R65" s="45"/>
      <c r="S65" s="208">
        <f t="shared" si="4"/>
        <v>0</v>
      </c>
    </row>
    <row r="66" spans="1:19" ht="25.5" hidden="1">
      <c r="A66" s="69" t="s">
        <v>165</v>
      </c>
      <c r="B66" s="69"/>
      <c r="C66" s="70"/>
      <c r="D66" s="70"/>
      <c r="E66" s="70"/>
      <c r="F66" s="70"/>
      <c r="G66" s="70"/>
      <c r="H66" s="70"/>
      <c r="I66" s="70"/>
      <c r="J66" s="70"/>
      <c r="K66" s="70"/>
      <c r="L66" s="70"/>
      <c r="M66" s="70"/>
      <c r="N66" s="70"/>
      <c r="O66" s="70">
        <f t="shared" si="3"/>
        <v>0</v>
      </c>
      <c r="P66" s="45"/>
      <c r="Q66" s="70"/>
      <c r="R66" s="45"/>
      <c r="S66" s="208">
        <f>O66+Q66</f>
        <v>0</v>
      </c>
    </row>
    <row r="67" spans="1:19" ht="25.5" hidden="1">
      <c r="A67" s="69" t="s">
        <v>166</v>
      </c>
      <c r="B67" s="69"/>
      <c r="C67" s="70"/>
      <c r="D67" s="70"/>
      <c r="E67" s="70"/>
      <c r="F67" s="70"/>
      <c r="G67" s="70"/>
      <c r="H67" s="70"/>
      <c r="I67" s="70"/>
      <c r="J67" s="70"/>
      <c r="K67" s="70"/>
      <c r="L67" s="70"/>
      <c r="M67" s="70"/>
      <c r="N67" s="70"/>
      <c r="O67" s="70">
        <f t="shared" si="3"/>
        <v>0</v>
      </c>
      <c r="P67" s="45"/>
      <c r="Q67" s="70"/>
      <c r="R67" s="45"/>
      <c r="S67" s="208">
        <f>O67+Q67</f>
        <v>0</v>
      </c>
    </row>
    <row r="68" spans="1:19" ht="25.5" hidden="1">
      <c r="A68" s="69" t="s">
        <v>167</v>
      </c>
      <c r="B68" s="69"/>
      <c r="C68" s="70"/>
      <c r="D68" s="70"/>
      <c r="E68" s="70"/>
      <c r="F68" s="70"/>
      <c r="G68" s="70"/>
      <c r="H68" s="70"/>
      <c r="I68" s="70"/>
      <c r="J68" s="70"/>
      <c r="K68" s="70"/>
      <c r="L68" s="70"/>
      <c r="M68" s="70"/>
      <c r="N68" s="70"/>
      <c r="O68" s="70">
        <f t="shared" si="3"/>
        <v>0</v>
      </c>
      <c r="P68" s="45"/>
      <c r="Q68" s="70"/>
      <c r="R68" s="45"/>
      <c r="S68" s="208">
        <f>O68+Q68</f>
        <v>0</v>
      </c>
    </row>
    <row r="69" spans="1:19" hidden="1">
      <c r="A69" s="69" t="s">
        <v>168</v>
      </c>
      <c r="B69" s="69"/>
      <c r="C69" s="70"/>
      <c r="D69" s="70"/>
      <c r="E69" s="70"/>
      <c r="F69" s="70"/>
      <c r="G69" s="70"/>
      <c r="H69" s="70"/>
      <c r="I69" s="70"/>
      <c r="J69" s="70"/>
      <c r="K69" s="70"/>
      <c r="L69" s="70"/>
      <c r="M69" s="70"/>
      <c r="N69" s="70"/>
      <c r="O69" s="70">
        <f t="shared" si="3"/>
        <v>0</v>
      </c>
      <c r="P69" s="45"/>
      <c r="Q69" s="70"/>
      <c r="R69" s="45"/>
      <c r="S69" s="208">
        <f t="shared" si="4"/>
        <v>0</v>
      </c>
    </row>
    <row r="70" spans="1:19" hidden="1">
      <c r="A70" s="209"/>
      <c r="B70" s="206"/>
      <c r="C70" s="210"/>
      <c r="D70" s="70"/>
      <c r="E70" s="210"/>
      <c r="F70" s="70"/>
      <c r="G70" s="210"/>
      <c r="H70" s="70"/>
      <c r="I70" s="210"/>
      <c r="J70" s="70"/>
      <c r="K70" s="210"/>
      <c r="L70" s="70"/>
      <c r="M70" s="210"/>
      <c r="N70" s="70"/>
      <c r="O70" s="70"/>
      <c r="P70" s="70"/>
      <c r="Q70" s="70"/>
      <c r="R70" s="70"/>
      <c r="S70" s="208"/>
    </row>
    <row r="71" spans="1:19">
      <c r="A71" s="205" t="s">
        <v>169</v>
      </c>
      <c r="B71" s="206"/>
      <c r="C71" s="210"/>
      <c r="D71" s="70"/>
      <c r="E71" s="210"/>
      <c r="F71" s="70"/>
      <c r="G71" s="210"/>
      <c r="H71" s="70"/>
      <c r="I71" s="210"/>
      <c r="J71" s="70"/>
      <c r="K71" s="210"/>
      <c r="L71" s="70"/>
      <c r="M71" s="211">
        <v>-15</v>
      </c>
      <c r="N71" s="212"/>
      <c r="O71" s="213">
        <v>-15</v>
      </c>
      <c r="P71" s="45"/>
      <c r="Q71" s="213"/>
      <c r="R71" s="45"/>
      <c r="S71" s="208">
        <f t="shared" ref="S71" si="5">O71+Q71</f>
        <v>-15</v>
      </c>
    </row>
    <row r="72" spans="1:19" hidden="1">
      <c r="A72" s="66"/>
      <c r="B72" s="67"/>
      <c r="C72" s="49"/>
      <c r="D72" s="50"/>
      <c r="E72" s="49"/>
      <c r="F72" s="50"/>
      <c r="G72" s="49"/>
      <c r="H72" s="50"/>
      <c r="I72" s="49"/>
      <c r="J72" s="50"/>
      <c r="K72" s="49"/>
      <c r="L72" s="50"/>
      <c r="M72" s="75"/>
      <c r="N72" s="71"/>
      <c r="O72" s="71"/>
      <c r="P72" s="71"/>
      <c r="Q72" s="71"/>
      <c r="R72" s="71"/>
      <c r="S72" s="72"/>
    </row>
    <row r="73" spans="1:19">
      <c r="A73" s="63" t="str">
        <f>CONCATENATE("Общ всеобхватен доход за ",YEAR([2]НАЧАЛО!AA2)," г.")</f>
        <v>Общ всеобхватен доход за 2024 г.</v>
      </c>
      <c r="B73" s="48"/>
      <c r="C73" s="64">
        <f>C59+C71</f>
        <v>0</v>
      </c>
      <c r="D73" s="73"/>
      <c r="E73" s="64">
        <f>E59+E71</f>
        <v>0</v>
      </c>
      <c r="F73" s="80"/>
      <c r="G73" s="64">
        <f>G59+G71</f>
        <v>0</v>
      </c>
      <c r="H73" s="80"/>
      <c r="I73" s="64">
        <f>I59+I71</f>
        <v>0</v>
      </c>
      <c r="J73" s="80"/>
      <c r="K73" s="64">
        <f>K59+K71</f>
        <v>0</v>
      </c>
      <c r="L73" s="80"/>
      <c r="M73" s="64">
        <f>M59+M71</f>
        <v>-15</v>
      </c>
      <c r="N73" s="80"/>
      <c r="O73" s="64">
        <f>O59+O71</f>
        <v>-15</v>
      </c>
      <c r="P73" s="73"/>
      <c r="Q73" s="64">
        <f>Q59+Q71</f>
        <v>0</v>
      </c>
      <c r="R73" s="73"/>
      <c r="S73" s="64">
        <f>S59+S71</f>
        <v>-15</v>
      </c>
    </row>
    <row r="74" spans="1:19" hidden="1">
      <c r="A74" s="66"/>
      <c r="B74" s="67"/>
      <c r="C74" s="49"/>
      <c r="D74" s="50"/>
      <c r="E74" s="49"/>
      <c r="F74" s="50"/>
      <c r="G74" s="49"/>
      <c r="H74" s="50"/>
      <c r="I74" s="49"/>
      <c r="J74" s="50"/>
      <c r="K74" s="49"/>
      <c r="L74" s="50"/>
      <c r="M74" s="75"/>
      <c r="N74" s="71"/>
      <c r="O74" s="75"/>
      <c r="P74" s="71"/>
      <c r="Q74" s="75"/>
      <c r="R74" s="71"/>
      <c r="S74" s="76"/>
    </row>
    <row r="75" spans="1:19" hidden="1">
      <c r="A75" s="66" t="s">
        <v>35</v>
      </c>
      <c r="B75" s="67"/>
      <c r="C75" s="49"/>
      <c r="D75" s="50"/>
      <c r="E75" s="49"/>
      <c r="F75" s="50"/>
      <c r="G75" s="49"/>
      <c r="H75" s="50"/>
      <c r="I75" s="49"/>
      <c r="J75" s="50"/>
      <c r="K75" s="49"/>
      <c r="L75" s="50"/>
      <c r="M75" s="75"/>
      <c r="N75" s="71"/>
      <c r="O75" s="68">
        <f>C75+E75+G75+I75+K75+M75</f>
        <v>0</v>
      </c>
      <c r="P75" s="45"/>
      <c r="Q75" s="75"/>
      <c r="R75" s="45"/>
      <c r="S75" s="76">
        <f>O75+Q75</f>
        <v>0</v>
      </c>
    </row>
    <row r="76" spans="1:19" hidden="1">
      <c r="A76" s="66"/>
      <c r="B76" s="67"/>
      <c r="C76" s="49"/>
      <c r="D76" s="50"/>
      <c r="E76" s="49"/>
      <c r="F76" s="50"/>
      <c r="G76" s="49"/>
      <c r="H76" s="50"/>
      <c r="I76" s="49"/>
      <c r="J76" s="50"/>
      <c r="K76" s="49"/>
      <c r="L76" s="50"/>
      <c r="M76" s="75"/>
      <c r="N76" s="71"/>
      <c r="O76" s="75"/>
      <c r="P76" s="71"/>
      <c r="Q76" s="75"/>
      <c r="R76" s="71"/>
      <c r="S76" s="76"/>
    </row>
    <row r="77" spans="1:19" hidden="1">
      <c r="A77" s="66" t="s">
        <v>36</v>
      </c>
      <c r="B77" s="67"/>
      <c r="C77" s="49"/>
      <c r="D77" s="50"/>
      <c r="E77" s="49"/>
      <c r="F77" s="50"/>
      <c r="G77" s="49"/>
      <c r="H77" s="50"/>
      <c r="I77" s="49"/>
      <c r="J77" s="50"/>
      <c r="K77" s="49"/>
      <c r="L77" s="50"/>
      <c r="M77" s="75"/>
      <c r="N77" s="71"/>
      <c r="O77" s="68">
        <f>C77+E77+G77+I77+K77+M77</f>
        <v>0</v>
      </c>
      <c r="P77" s="45"/>
      <c r="Q77" s="75"/>
      <c r="R77" s="45"/>
      <c r="S77" s="76">
        <f>O77+Q77</f>
        <v>0</v>
      </c>
    </row>
    <row r="78" spans="1:19" hidden="1">
      <c r="A78" s="66"/>
      <c r="B78" s="67"/>
      <c r="C78" s="49"/>
      <c r="D78" s="50"/>
      <c r="E78" s="49"/>
      <c r="F78" s="50"/>
      <c r="G78" s="49"/>
      <c r="H78" s="50"/>
      <c r="I78" s="49"/>
      <c r="J78" s="50"/>
      <c r="K78" s="49"/>
      <c r="L78" s="50"/>
      <c r="M78" s="75"/>
      <c r="N78" s="71"/>
      <c r="O78" s="75"/>
      <c r="P78" s="71"/>
      <c r="Q78" s="75"/>
      <c r="R78" s="71"/>
      <c r="S78" s="76"/>
    </row>
    <row r="79" spans="1:19" hidden="1">
      <c r="A79" s="66" t="s">
        <v>170</v>
      </c>
      <c r="B79" s="67"/>
      <c r="C79" s="49"/>
      <c r="D79" s="50"/>
      <c r="E79" s="49"/>
      <c r="F79" s="50"/>
      <c r="G79" s="49"/>
      <c r="H79" s="50"/>
      <c r="I79" s="49"/>
      <c r="J79" s="50"/>
      <c r="K79" s="49"/>
      <c r="L79" s="50"/>
      <c r="M79" s="75"/>
      <c r="N79" s="71"/>
      <c r="O79" s="68">
        <f>C79+E79+G79+I79+K79+M79</f>
        <v>0</v>
      </c>
      <c r="P79" s="45"/>
      <c r="Q79" s="75"/>
      <c r="R79" s="45"/>
      <c r="S79" s="76">
        <f>O79+Q79</f>
        <v>0</v>
      </c>
    </row>
    <row r="80" spans="1:19" hidden="1">
      <c r="A80" s="66"/>
      <c r="B80" s="67"/>
      <c r="C80" s="49"/>
      <c r="D80" s="50"/>
      <c r="E80" s="49"/>
      <c r="F80" s="50"/>
      <c r="G80" s="49"/>
      <c r="H80" s="50"/>
      <c r="I80" s="49"/>
      <c r="J80" s="50"/>
      <c r="K80" s="49"/>
      <c r="L80" s="50"/>
      <c r="M80" s="75"/>
      <c r="N80" s="71"/>
      <c r="O80" s="75"/>
      <c r="P80" s="71"/>
      <c r="Q80" s="75"/>
      <c r="R80" s="71"/>
      <c r="S80" s="76"/>
    </row>
    <row r="81" spans="1:19">
      <c r="A81" s="205" t="s">
        <v>171</v>
      </c>
      <c r="B81" s="206"/>
      <c r="C81" s="211">
        <v>47851</v>
      </c>
      <c r="D81" s="212"/>
      <c r="E81" s="211"/>
      <c r="F81" s="212"/>
      <c r="G81" s="211"/>
      <c r="H81" s="212"/>
      <c r="I81" s="211"/>
      <c r="J81" s="212"/>
      <c r="K81" s="211"/>
      <c r="L81" s="212"/>
      <c r="M81" s="211"/>
      <c r="N81" s="212"/>
      <c r="O81" s="213">
        <f>C81+E81+G81+I81+K81+M81</f>
        <v>47851</v>
      </c>
      <c r="P81" s="215"/>
      <c r="Q81" s="211"/>
      <c r="R81" s="215"/>
      <c r="S81" s="214">
        <f>O81+Q81</f>
        <v>47851</v>
      </c>
    </row>
    <row r="82" spans="1:19" hidden="1">
      <c r="A82" s="205"/>
      <c r="B82" s="206"/>
      <c r="C82" s="211"/>
      <c r="D82" s="212"/>
      <c r="E82" s="211"/>
      <c r="F82" s="212"/>
      <c r="G82" s="211"/>
      <c r="H82" s="212"/>
      <c r="I82" s="211"/>
      <c r="J82" s="212"/>
      <c r="K82" s="211"/>
      <c r="L82" s="212"/>
      <c r="M82" s="211"/>
      <c r="N82" s="212"/>
      <c r="O82" s="211"/>
      <c r="P82" s="212"/>
      <c r="Q82" s="211"/>
      <c r="R82" s="212"/>
      <c r="S82" s="214"/>
    </row>
    <row r="83" spans="1:19" hidden="1">
      <c r="A83" s="205" t="s">
        <v>172</v>
      </c>
      <c r="B83" s="206"/>
      <c r="C83" s="211"/>
      <c r="D83" s="212"/>
      <c r="E83" s="211"/>
      <c r="F83" s="212"/>
      <c r="G83" s="211"/>
      <c r="H83" s="212"/>
      <c r="I83" s="211"/>
      <c r="J83" s="212"/>
      <c r="K83" s="211"/>
      <c r="L83" s="212"/>
      <c r="M83" s="211"/>
      <c r="N83" s="212"/>
      <c r="O83" s="213">
        <f>C83+E83+G83+I83+K83+M83</f>
        <v>0</v>
      </c>
      <c r="P83" s="215"/>
      <c r="Q83" s="211"/>
      <c r="R83" s="215"/>
      <c r="S83" s="214">
        <f>O83+Q83</f>
        <v>0</v>
      </c>
    </row>
    <row r="84" spans="1:19" hidden="1">
      <c r="A84" s="205"/>
      <c r="B84" s="206"/>
      <c r="C84" s="211"/>
      <c r="D84" s="212"/>
      <c r="E84" s="211"/>
      <c r="F84" s="212"/>
      <c r="G84" s="211"/>
      <c r="H84" s="212"/>
      <c r="I84" s="211"/>
      <c r="J84" s="212"/>
      <c r="K84" s="211"/>
      <c r="L84" s="212"/>
      <c r="M84" s="211"/>
      <c r="N84" s="212"/>
      <c r="O84" s="211"/>
      <c r="P84" s="212"/>
      <c r="Q84" s="211"/>
      <c r="R84" s="212"/>
      <c r="S84" s="214"/>
    </row>
    <row r="85" spans="1:19" hidden="1">
      <c r="A85" s="205" t="s">
        <v>173</v>
      </c>
      <c r="B85" s="206"/>
      <c r="C85" s="211"/>
      <c r="D85" s="212"/>
      <c r="E85" s="211"/>
      <c r="F85" s="212"/>
      <c r="G85" s="211"/>
      <c r="H85" s="212"/>
      <c r="I85" s="211"/>
      <c r="J85" s="212"/>
      <c r="K85" s="211"/>
      <c r="L85" s="212"/>
      <c r="M85" s="211"/>
      <c r="N85" s="212"/>
      <c r="O85" s="213">
        <f>C85+E85+G85+I85+K85+M85</f>
        <v>0</v>
      </c>
      <c r="P85" s="215"/>
      <c r="Q85" s="211"/>
      <c r="R85" s="215"/>
      <c r="S85" s="214">
        <f>O85+Q85</f>
        <v>0</v>
      </c>
    </row>
    <row r="86" spans="1:19" hidden="1">
      <c r="A86" s="205"/>
      <c r="B86" s="206"/>
      <c r="C86" s="211"/>
      <c r="D86" s="212"/>
      <c r="E86" s="211"/>
      <c r="F86" s="212"/>
      <c r="G86" s="211"/>
      <c r="H86" s="212"/>
      <c r="I86" s="211"/>
      <c r="J86" s="212"/>
      <c r="K86" s="211"/>
      <c r="L86" s="212"/>
      <c r="M86" s="211"/>
      <c r="N86" s="212"/>
      <c r="O86" s="211"/>
      <c r="P86" s="212"/>
      <c r="Q86" s="211"/>
      <c r="R86" s="212"/>
      <c r="S86" s="214"/>
    </row>
    <row r="87" spans="1:19" hidden="1">
      <c r="A87" s="205" t="s">
        <v>174</v>
      </c>
      <c r="B87" s="206"/>
      <c r="C87" s="211"/>
      <c r="D87" s="215"/>
      <c r="E87" s="211"/>
      <c r="F87" s="215"/>
      <c r="G87" s="211"/>
      <c r="H87" s="215"/>
      <c r="I87" s="211"/>
      <c r="J87" s="215"/>
      <c r="K87" s="211"/>
      <c r="L87" s="215"/>
      <c r="M87" s="211"/>
      <c r="N87" s="215"/>
      <c r="O87" s="213">
        <f>C87+E87+G87+I87+K87+M87</f>
        <v>0</v>
      </c>
      <c r="P87" s="215"/>
      <c r="Q87" s="211"/>
      <c r="R87" s="215"/>
      <c r="S87" s="214">
        <f>O87+Q87</f>
        <v>0</v>
      </c>
    </row>
    <row r="88" spans="1:19" hidden="1">
      <c r="A88" s="205"/>
      <c r="B88" s="206"/>
      <c r="C88" s="211"/>
      <c r="D88" s="212"/>
      <c r="E88" s="211"/>
      <c r="F88" s="212"/>
      <c r="G88" s="211"/>
      <c r="H88" s="212"/>
      <c r="I88" s="211"/>
      <c r="J88" s="212"/>
      <c r="K88" s="211"/>
      <c r="L88" s="212"/>
      <c r="M88" s="211"/>
      <c r="N88" s="212"/>
      <c r="O88" s="211"/>
      <c r="P88" s="212"/>
      <c r="Q88" s="211"/>
      <c r="R88" s="212"/>
      <c r="S88" s="214"/>
    </row>
    <row r="89" spans="1:19" hidden="1">
      <c r="A89" s="205" t="s">
        <v>175</v>
      </c>
      <c r="B89" s="206"/>
      <c r="C89" s="211"/>
      <c r="D89" s="215"/>
      <c r="E89" s="211"/>
      <c r="F89" s="215"/>
      <c r="G89" s="211"/>
      <c r="H89" s="215"/>
      <c r="I89" s="211"/>
      <c r="J89" s="215"/>
      <c r="K89" s="211"/>
      <c r="L89" s="215"/>
      <c r="M89" s="211"/>
      <c r="N89" s="215"/>
      <c r="O89" s="213">
        <f>C89+E89+G89+I89+K89+M89</f>
        <v>0</v>
      </c>
      <c r="P89" s="215"/>
      <c r="Q89" s="211"/>
      <c r="R89" s="215"/>
      <c r="S89" s="214">
        <f>O89+Q89</f>
        <v>0</v>
      </c>
    </row>
    <row r="90" spans="1:19" hidden="1">
      <c r="A90" s="205"/>
      <c r="B90" s="206"/>
      <c r="C90" s="211"/>
      <c r="D90" s="212"/>
      <c r="E90" s="211"/>
      <c r="F90" s="212"/>
      <c r="G90" s="211"/>
      <c r="H90" s="212"/>
      <c r="I90" s="211"/>
      <c r="J90" s="212"/>
      <c r="K90" s="211"/>
      <c r="L90" s="212"/>
      <c r="M90" s="211"/>
      <c r="N90" s="212"/>
      <c r="O90" s="211"/>
      <c r="P90" s="212"/>
      <c r="Q90" s="211"/>
      <c r="R90" s="212"/>
      <c r="S90" s="214"/>
    </row>
    <row r="91" spans="1:19" ht="25.5" hidden="1">
      <c r="A91" s="205" t="s">
        <v>176</v>
      </c>
      <c r="B91" s="206"/>
      <c r="C91" s="211"/>
      <c r="D91" s="215"/>
      <c r="E91" s="211"/>
      <c r="F91" s="215"/>
      <c r="G91" s="211"/>
      <c r="H91" s="215"/>
      <c r="I91" s="211"/>
      <c r="J91" s="215"/>
      <c r="K91" s="211"/>
      <c r="L91" s="215"/>
      <c r="M91" s="211"/>
      <c r="N91" s="215"/>
      <c r="O91" s="213">
        <f>C91+E91+G91+I91+K91+M91</f>
        <v>0</v>
      </c>
      <c r="P91" s="215"/>
      <c r="Q91" s="211"/>
      <c r="R91" s="215"/>
      <c r="S91" s="214">
        <f>O91+Q91</f>
        <v>0</v>
      </c>
    </row>
    <row r="92" spans="1:19" hidden="1">
      <c r="A92" s="205"/>
      <c r="B92" s="206"/>
      <c r="C92" s="211"/>
      <c r="D92" s="212"/>
      <c r="E92" s="211"/>
      <c r="F92" s="212"/>
      <c r="G92" s="211"/>
      <c r="H92" s="212"/>
      <c r="I92" s="211"/>
      <c r="J92" s="212"/>
      <c r="K92" s="211"/>
      <c r="L92" s="212"/>
      <c r="M92" s="211"/>
      <c r="N92" s="212"/>
      <c r="O92" s="211"/>
      <c r="P92" s="212"/>
      <c r="Q92" s="211"/>
      <c r="R92" s="212"/>
      <c r="S92" s="214"/>
    </row>
    <row r="93" spans="1:19">
      <c r="A93" s="205" t="s">
        <v>177</v>
      </c>
      <c r="B93" s="206"/>
      <c r="C93" s="211"/>
      <c r="D93" s="212"/>
      <c r="E93" s="211"/>
      <c r="F93" s="212"/>
      <c r="G93" s="211"/>
      <c r="H93" s="212"/>
      <c r="I93" s="211"/>
      <c r="J93" s="212"/>
      <c r="K93" s="211">
        <v>-17167</v>
      </c>
      <c r="L93" s="212"/>
      <c r="M93" s="211">
        <v>-341</v>
      </c>
      <c r="N93" s="212"/>
      <c r="O93" s="213">
        <f>C93+E93+G93+I93+K93+M93</f>
        <v>-17508</v>
      </c>
      <c r="P93" s="215"/>
      <c r="Q93" s="211">
        <v>340</v>
      </c>
      <c r="R93" s="215"/>
      <c r="S93" s="214">
        <f t="shared" ref="S93" si="6">O93+Q93</f>
        <v>-17168</v>
      </c>
    </row>
    <row r="94" spans="1:19" hidden="1">
      <c r="A94" s="67"/>
      <c r="B94" s="67"/>
      <c r="C94" s="50"/>
      <c r="D94" s="70"/>
      <c r="E94" s="50"/>
      <c r="F94" s="70"/>
      <c r="G94" s="50"/>
      <c r="H94" s="70"/>
      <c r="I94" s="50"/>
      <c r="J94" s="70"/>
      <c r="K94" s="50"/>
      <c r="L94" s="70"/>
      <c r="M94" s="50"/>
      <c r="N94" s="70"/>
      <c r="O94" s="75"/>
      <c r="P94" s="71"/>
      <c r="Q94" s="75"/>
      <c r="R94" s="71"/>
      <c r="S94" s="76"/>
    </row>
    <row r="95" spans="1:19" ht="15.75" thickBot="1">
      <c r="A95" s="51" t="str">
        <f>CONCATENATE("Остатък към ",[2]НАЧАЛО!AA1,".",[2]НАЧАЛО!AB1,".",[2]НАЧАЛО!AC1," г.")</f>
        <v>Остатък към 30.9.2024 г.</v>
      </c>
      <c r="B95" s="48"/>
      <c r="C95" s="53">
        <f>IF($V55=2,C55+C57,C53+C57)</f>
        <v>47851</v>
      </c>
      <c r="D95" s="73"/>
      <c r="E95" s="53">
        <f>IF($V55=2,E55+E57,E53+E57)</f>
        <v>0</v>
      </c>
      <c r="F95" s="73"/>
      <c r="G95" s="53">
        <f>IF($V55=2,G55+G57,G53+G57)</f>
        <v>0</v>
      </c>
      <c r="H95" s="73"/>
      <c r="I95" s="53">
        <f>IF($V55=2,I55+I57,I53+I57)</f>
        <v>0</v>
      </c>
      <c r="J95" s="65"/>
      <c r="K95" s="53">
        <f>IF($V55=2,K55+K57,K53+K57)</f>
        <v>-17167</v>
      </c>
      <c r="L95" s="73"/>
      <c r="M95" s="53">
        <f>IF($V55=2,M55+M57,M53+M57)</f>
        <v>-356</v>
      </c>
      <c r="N95" s="73"/>
      <c r="O95" s="53">
        <f>IF($V55=2,O55+O57,O53+O57)</f>
        <v>30328</v>
      </c>
      <c r="P95" s="73"/>
      <c r="Q95" s="53">
        <f>IF($V55=2,Q55+Q57,Q53+Q57)</f>
        <v>340</v>
      </c>
      <c r="R95" s="73"/>
      <c r="S95" s="53">
        <f>IF($V55=2,S55+S57,S53+S57)</f>
        <v>30668</v>
      </c>
    </row>
    <row r="96" spans="1:19">
      <c r="A96" s="81"/>
      <c r="B96" s="82"/>
      <c r="C96" s="83"/>
      <c r="D96" s="84"/>
      <c r="E96" s="83"/>
      <c r="F96" s="84"/>
      <c r="G96" s="83"/>
      <c r="H96" s="84"/>
      <c r="I96" s="83"/>
      <c r="J96" s="83"/>
      <c r="K96" s="83"/>
      <c r="L96" s="84"/>
      <c r="M96" s="83"/>
      <c r="N96" s="84"/>
      <c r="O96" s="83"/>
      <c r="P96" s="84"/>
      <c r="Q96" s="83"/>
      <c r="R96" s="84"/>
      <c r="S96" s="83"/>
    </row>
    <row r="97" spans="1:19">
      <c r="A97" s="3" t="s">
        <v>29</v>
      </c>
      <c r="B97" s="82"/>
      <c r="C97" s="83"/>
      <c r="D97" s="84"/>
      <c r="E97" s="83"/>
      <c r="F97" s="84"/>
      <c r="G97" s="83"/>
      <c r="H97" s="84"/>
      <c r="I97" s="83"/>
      <c r="J97" s="83"/>
      <c r="K97" s="83"/>
      <c r="L97" s="84"/>
      <c r="M97" s="83"/>
      <c r="N97" s="84"/>
      <c r="O97" s="83"/>
      <c r="P97" s="84"/>
      <c r="Q97" s="83"/>
      <c r="R97" s="84"/>
      <c r="S97" s="83"/>
    </row>
    <row r="98" spans="1:19">
      <c r="A98" s="59" t="str">
        <f>IF(AND(C98="",E98="",I98="",O98="",K98="",M98="",Q98="",S98=""),"","Разлика в перата между СК и БАЛАНСА!")</f>
        <v/>
      </c>
      <c r="B98" s="62"/>
      <c r="C98" s="61" t="str">
        <f>IF([1]СК!C$96=[1]баланс!F$58,"",[1]СК!C$96-[1]баланс!F$58)</f>
        <v/>
      </c>
      <c r="D98" s="61"/>
      <c r="E98" s="61" t="str">
        <f>IF([1]СК!E$96=[1]баланс!F$63,"",[1]СК!E$96-[1]баланс!F$63)</f>
        <v/>
      </c>
      <c r="F98" s="85"/>
      <c r="G98" s="62" t="str">
        <f>IF([1]СК!G$96=[1]баланс!F$65,"",[1]СК!G$96-[1]баланс!F$65)</f>
        <v/>
      </c>
      <c r="H98" s="85"/>
      <c r="I98" s="62" t="str">
        <f>IF([1]СК!I$96=[1]баланс!F$67,"",[1]СК!I$96-[1]баланс!F$67)</f>
        <v/>
      </c>
      <c r="J98" s="62"/>
      <c r="K98" s="62" t="str">
        <f>IF([1]СК!K$96=[1]баланс!F$69,"",[1]СК!K$96-[1]баланс!F$69)</f>
        <v/>
      </c>
      <c r="L98" s="61"/>
      <c r="M98" s="61" t="str">
        <f>IF([1]СК!M$96=[1]баланс!F$71,"",[1]СК!M96-[1]баланс!F$71)</f>
        <v/>
      </c>
      <c r="N98" s="62"/>
      <c r="O98" s="61" t="str">
        <f>IF([1]СК!O$96=[1]баланс!F$75,"",[1]СК!O96-[1]баланс!F$75)</f>
        <v/>
      </c>
      <c r="P98" s="61"/>
      <c r="Q98" s="61" t="str">
        <f>IF([1]СК!Q$96=[1]баланс!F$77,"",[1]СК!Q96-[1]баланс!F$77)</f>
        <v/>
      </c>
      <c r="R98" s="61"/>
      <c r="S98" s="61" t="str">
        <f>IF([1]СК!S$96=[1]баланс!F$79,"",[1]СК!S96-[1]баланс!F$79)</f>
        <v/>
      </c>
    </row>
    <row r="99" spans="1:19">
      <c r="A99" s="241" t="s">
        <v>184</v>
      </c>
      <c r="B99" s="241"/>
      <c r="C99" s="241"/>
      <c r="D99" s="241"/>
      <c r="E99" s="241"/>
      <c r="F99" s="241"/>
      <c r="G99" s="241"/>
      <c r="H99" s="241"/>
      <c r="I99" s="241"/>
      <c r="J99" s="241"/>
      <c r="K99" s="241"/>
      <c r="L99" s="241"/>
      <c r="M99" s="241"/>
      <c r="N99" s="241"/>
      <c r="O99" s="241"/>
      <c r="P99" s="241"/>
      <c r="Q99" s="241"/>
      <c r="R99" s="241"/>
      <c r="S99" s="241"/>
    </row>
    <row r="100" spans="1:19">
      <c r="A100" s="86" t="str">
        <f>IF(AND(C100="",E100="",I100="",O100="",K100="",M100="",Q100="",S100=""),"",CONCATENATE("Стойности в БАЛАНСА към ",[1]НАЧАЛО!AA1,".",[1]НАЧАЛО!AB1,".",[1]НАЧАЛО!AC1))</f>
        <v/>
      </c>
      <c r="B100" s="87"/>
      <c r="C100" s="86" t="str">
        <f>IF([1]СК!C$96=[1]баланс!F$58,"",[1]баланс!F$58)</f>
        <v/>
      </c>
      <c r="D100" s="88"/>
      <c r="E100" s="86" t="str">
        <f>IF([1]СК!E$96=[1]баланс!F$63,"",[1]баланс!F$63)</f>
        <v/>
      </c>
      <c r="F100" s="89"/>
      <c r="G100" s="90" t="str">
        <f>IF([1]СК!G$96=[1]баланс!F$65,"",[1]баланс!F$65)</f>
        <v/>
      </c>
      <c r="H100" s="89"/>
      <c r="I100" s="90" t="str">
        <f>IF([1]СК!I$96=[1]баланс!F$67,"",[1]баланс!F$67)</f>
        <v/>
      </c>
      <c r="J100" s="90"/>
      <c r="K100" s="90" t="str">
        <f>IF([1]СК!K$96=[1]баланс!F$69,"",[1]баланс!F$69)</f>
        <v/>
      </c>
      <c r="L100" s="88"/>
      <c r="M100" s="86" t="str">
        <f>IF([1]СК!M$96=[1]баланс!F$71,"",[1]баланс!F$71)</f>
        <v/>
      </c>
      <c r="N100" s="90"/>
      <c r="O100" s="86" t="str">
        <f>IF([1]СК!O$96=[1]баланс!F$75,"",[1]баланс!F$75)</f>
        <v/>
      </c>
      <c r="P100" s="88"/>
      <c r="Q100" s="86" t="str">
        <f>IF([1]СК!Q$96=[1]баланс!F$77,"",[1]баланс!F$77)</f>
        <v/>
      </c>
      <c r="R100" s="88"/>
      <c r="S100" s="86" t="str">
        <f>IF([1]СК!S$96=[1]баланс!F$79,"",[1]баланс!F$79)</f>
        <v/>
      </c>
    </row>
    <row r="101" spans="1:19">
      <c r="A101" s="7" t="s">
        <v>1</v>
      </c>
      <c r="B101" s="91"/>
      <c r="C101" s="92"/>
      <c r="D101" s="92"/>
      <c r="E101" s="92"/>
      <c r="F101" s="92"/>
      <c r="G101" s="92"/>
      <c r="H101" s="92"/>
      <c r="I101" s="92"/>
      <c r="J101" s="92"/>
      <c r="K101" s="92"/>
      <c r="L101" s="92"/>
      <c r="M101" s="92"/>
      <c r="N101" s="92"/>
      <c r="O101" s="92"/>
      <c r="P101" s="92"/>
      <c r="Q101" s="92"/>
      <c r="R101" s="92"/>
      <c r="S101" s="92"/>
    </row>
    <row r="102" spans="1:19">
      <c r="A102" s="12" t="s">
        <v>3</v>
      </c>
      <c r="B102" s="19"/>
      <c r="C102" s="93"/>
      <c r="D102" s="93"/>
      <c r="E102" s="93"/>
      <c r="F102" s="93"/>
      <c r="G102" s="93"/>
      <c r="H102" s="93"/>
      <c r="I102" s="93"/>
      <c r="J102" s="93"/>
      <c r="K102" s="243" t="s">
        <v>179</v>
      </c>
      <c r="L102" s="243"/>
      <c r="M102" s="243"/>
      <c r="N102" s="243"/>
      <c r="O102" s="243"/>
      <c r="P102" s="93"/>
      <c r="Q102" s="93"/>
      <c r="R102" s="93"/>
      <c r="S102" s="93"/>
    </row>
    <row r="103" spans="1:19">
      <c r="A103" s="14"/>
      <c r="B103" s="94"/>
      <c r="C103" s="93"/>
      <c r="D103" s="93"/>
      <c r="E103" s="93"/>
      <c r="F103" s="93"/>
      <c r="G103" s="93"/>
      <c r="H103" s="93"/>
      <c r="I103" s="93"/>
      <c r="J103" s="93"/>
      <c r="K103" s="93"/>
      <c r="L103" s="93"/>
      <c r="M103" s="93"/>
      <c r="N103" s="93"/>
      <c r="O103" s="93"/>
      <c r="P103" s="93"/>
      <c r="Q103" s="93"/>
      <c r="R103" s="93"/>
      <c r="S103" s="93"/>
    </row>
    <row r="104" spans="1:19">
      <c r="A104" s="13" t="str">
        <f>[1]НАЧАЛО!$F$44</f>
        <v>Съставител:</v>
      </c>
      <c r="B104" s="19"/>
      <c r="C104" s="93"/>
      <c r="D104" s="93"/>
      <c r="E104" s="93"/>
      <c r="F104" s="93"/>
      <c r="G104" s="93"/>
      <c r="H104" s="93"/>
      <c r="I104" s="93"/>
      <c r="J104" s="93"/>
      <c r="K104" s="93"/>
      <c r="L104" s="93"/>
      <c r="M104" s="93"/>
      <c r="N104" s="93"/>
      <c r="O104" s="93"/>
      <c r="P104" s="93"/>
      <c r="Q104" s="93"/>
      <c r="R104" s="93"/>
      <c r="S104" s="93"/>
    </row>
    <row r="105" spans="1:19">
      <c r="A105" s="16" t="str">
        <f>[1]НАЧАЛО!$F$46</f>
        <v>Мила Валентинова Павлова</v>
      </c>
      <c r="B105" s="94"/>
      <c r="C105" s="93"/>
      <c r="D105" s="93"/>
      <c r="E105" s="93"/>
      <c r="F105" s="93"/>
      <c r="G105" s="93"/>
      <c r="H105" s="93"/>
      <c r="I105" s="93"/>
      <c r="J105" s="93"/>
      <c r="K105" s="93"/>
      <c r="L105" s="93"/>
      <c r="M105" s="93"/>
      <c r="N105" s="93"/>
      <c r="O105" s="93"/>
      <c r="P105" s="93"/>
      <c r="Q105" s="93"/>
      <c r="R105" s="93"/>
      <c r="S105" s="93"/>
    </row>
    <row r="106" spans="1:19">
      <c r="A106" s="13"/>
      <c r="B106" s="94"/>
      <c r="C106" s="93"/>
      <c r="D106" s="93"/>
      <c r="E106" s="93"/>
      <c r="F106" s="93"/>
      <c r="G106" s="93"/>
      <c r="H106" s="93"/>
      <c r="I106" s="93"/>
      <c r="J106" s="93"/>
      <c r="K106" s="93"/>
      <c r="L106" s="93"/>
      <c r="M106" s="93"/>
      <c r="N106" s="93"/>
      <c r="O106" s="93"/>
      <c r="P106" s="93"/>
      <c r="Q106" s="93"/>
      <c r="R106" s="93"/>
      <c r="S106" s="93"/>
    </row>
    <row r="108" spans="1:19">
      <c r="A108" s="242" t="s">
        <v>182</v>
      </c>
      <c r="B108" s="242"/>
      <c r="C108" s="242"/>
      <c r="D108" s="242"/>
      <c r="E108" s="242"/>
      <c r="F108" s="242"/>
      <c r="G108" s="242"/>
      <c r="H108" s="242"/>
      <c r="I108" s="242"/>
      <c r="J108" s="242"/>
      <c r="K108" s="242"/>
      <c r="L108" s="242"/>
      <c r="M108" s="242"/>
      <c r="N108" s="242"/>
      <c r="O108" s="242"/>
      <c r="P108" s="242"/>
      <c r="Q108" s="242"/>
      <c r="R108" s="242"/>
      <c r="S108" s="242"/>
    </row>
  </sheetData>
  <mergeCells count="6">
    <mergeCell ref="A1:S1"/>
    <mergeCell ref="A2:S2"/>
    <mergeCell ref="A99:S99"/>
    <mergeCell ref="A108:S108"/>
    <mergeCell ref="K102:O102"/>
    <mergeCell ref="A3:S3"/>
  </mergeCells>
  <conditionalFormatting sqref="D4:D5 D7:D8 D10 D12 D14 A15:S27 D28 A28:C45 E28:S45 D30:D32 D34 D36 D38 D40 D42 D44 A46:S49 D50 E50:S60 A50:C61 D52:D61 E61 A62:E98 A99 A100:S101 A102:K102 P102:S102 A103:S106 A4:C14 E4:S14 A1:A3">
    <cfRule type="expression" dxfId="13" priority="14" stopIfTrue="1">
      <formula>_JJ52&gt;_JK52</formula>
    </cfRule>
  </conditionalFormatting>
  <conditionalFormatting sqref="A97">
    <cfRule type="expression" dxfId="12" priority="7" stopIfTrue="1">
      <formula>W97&gt;0</formula>
    </cfRule>
    <cfRule type="expression" dxfId="11" priority="8" stopIfTrue="1">
      <formula>_JJ31&lt;&gt;_JK31</formula>
    </cfRule>
    <cfRule type="expression" dxfId="10" priority="9" stopIfTrue="1">
      <formula>_JJ32&gt;_JK32</formula>
    </cfRule>
    <cfRule type="expression" dxfId="9" priority="10" stopIfTrue="1">
      <formula>_JJ21&lt;&gt;_JK21</formula>
    </cfRule>
    <cfRule type="expression" dxfId="8" priority="11" stopIfTrue="1">
      <formula>_JJ22&gt;_JK22</formula>
    </cfRule>
  </conditionalFormatting>
  <conditionalFormatting sqref="A99 A62:E98 E50:S60 A50:C61 D52:D61 D4:D5 D7:D8 D10 D12 D14 A15:S27 D28 A28:C45 E28:S45 D30:D32 D34 D36 D38 D40 D42 D44 A46:S49 D50 E61 A100:S101 A102:K102 P102:S102 A103:S106 A4:C14 E4:S14 A1:A3">
    <cfRule type="expression" dxfId="7" priority="13" stopIfTrue="1">
      <formula>_JJ51&lt;&gt;_JK51</formula>
    </cfRule>
  </conditionalFormatting>
  <conditionalFormatting sqref="A99">
    <cfRule type="expression" dxfId="6" priority="12" stopIfTrue="1">
      <formula>_JJ61=_JK61</formula>
    </cfRule>
  </conditionalFormatting>
  <conditionalFormatting sqref="A108">
    <cfRule type="expression" dxfId="5" priority="3" stopIfTrue="1">
      <formula>_JJ61=_JK61</formula>
    </cfRule>
    <cfRule type="expression" dxfId="4" priority="4" stopIfTrue="1">
      <formula>_JJ41&lt;&gt;_JK41</formula>
    </cfRule>
    <cfRule type="expression" dxfId="3" priority="5" stopIfTrue="1">
      <formula>_JJ42&gt;_JK42</formula>
    </cfRule>
  </conditionalFormatting>
  <conditionalFormatting sqref="A55:S55">
    <cfRule type="expression" dxfId="2" priority="6" stopIfTrue="1">
      <formula>$V$55=0</formula>
    </cfRule>
  </conditionalFormatting>
  <conditionalFormatting sqref="F61:S98">
    <cfRule type="expression" dxfId="1" priority="1" stopIfTrue="1">
      <formula>_JJ51&lt;&gt;_JK51</formula>
    </cfRule>
    <cfRule type="expression" dxfId="0" priority="2" stopIfTrue="1">
      <formula>_JJ52&gt;_JK52</formula>
    </cfRule>
  </conditionalFormatting>
  <dataValidations count="1">
    <dataValidation type="list" allowBlank="1" showInputMessage="1" showErrorMessage="1" sqref="D89 N89 R89 P89 P71 P75 P77 P79 P81 P83 P93 R71 R75 R77 R79 R81 R83 P85 R93 R85 N87 R87 N91 R91 P91 P87 H89 J89 L89 N57 D57 H57 N59 D47 J57 L57 P57 R57 J47 L47 N47 H47 N41 R47 P47 D49 H49 J49 L49 N49 R49 P49 N39 N37 N35 N33 N29 N13 N11 N9 N6 N15 D6 N45 D45 H45 J45 L45 P45 D11 D13 D29 D33 D35 D37 D39 D41 D9 D51 D43 H6 H9 H11 H13 H29 H33 H35 H37 H39 H41 H51 J6 J9 J11 J13 J29 J33 J35 J37 J39 J41 H43 J51 L6 L9 L11 L13 L29 L33 L35 L37 L39 L41 J43 L51 P6 P9 P11 P13 P29 P33 P35 P37 P39 P41 L43 P51 R6 R9 R11 R13 P15:P27 R29 R33 R35 R37 R39 R41 P43 R51 R43 D87 H87 J87 L87 D15 R45 D59 H59 J59 L59 N43 N51 H15 R59:R69 P59:P69 D91 H91 J91 L91 J15 L15 R15:R27 F57 F49 F15 F89 F47 F45 F6 F9 F11 F13 F29 F33 F35 F37 F39 F41 F51 F43 F87 F59 F91">
      <formula1>$W$99:$W$100</formula1>
    </dataValidation>
  </dataValidations>
  <pageMargins left="1" right="1" top="1" bottom="1" header="0.5" footer="0.5"/>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страница</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2024-11-28T08:50:30Z</cp:lastPrinted>
  <dcterms:created xsi:type="dcterms:W3CDTF">2015-06-05T18:19:34Z</dcterms:created>
  <dcterms:modified xsi:type="dcterms:W3CDTF">2024-11-28T11:42:21Z</dcterms:modified>
</cp:coreProperties>
</file>