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eorge\OneDrive\Документи\Отчет за управлението\ТК-Имоти АД\2024-12-31-_3m_otchet\"/>
    </mc:Choice>
  </mc:AlternateContent>
  <bookViews>
    <workbookView xWindow="-105" yWindow="-105" windowWidth="23250" windowHeight="12570"/>
  </bookViews>
  <sheets>
    <sheet name="заглавна стр" sheetId="5" r:id="rId1"/>
    <sheet name="баланс" sheetId="1" r:id="rId2"/>
    <sheet name="од" sheetId="2" r:id="rId3"/>
    <sheet name="опп" sheetId="3" r:id="rId4"/>
    <sheet name="ск" sheetId="4" r:id="rId5"/>
  </sheets>
  <externalReferences>
    <externalReference r:id="rId6"/>
    <externalReference r:id="rId7"/>
    <externalReference r:id="rId8"/>
  </externalReferences>
  <definedNames>
    <definedName name="_JJ21">'[1]-'!$M$54</definedName>
    <definedName name="_JJ22">'[1]-'!$M$55</definedName>
    <definedName name="_JJ31">'[1]-'!$M$56</definedName>
    <definedName name="_JJ32">'[1]-'!$M$57</definedName>
    <definedName name="_JJ41">'[1]-'!$M$58</definedName>
    <definedName name="_JJ42">'[1]-'!$M$59</definedName>
    <definedName name="_JJ51">'[1]-'!$M$60</definedName>
    <definedName name="_JJ52">'[1]-'!$M$61</definedName>
    <definedName name="_JJ61">'[1]-'!$M$62</definedName>
    <definedName name="_JK21">'[1]-'!$N$54</definedName>
    <definedName name="_JK22">'[1]-'!$N$55</definedName>
    <definedName name="_JK31">'[1]-'!$N$56</definedName>
    <definedName name="_JK32">'[1]-'!$N$57</definedName>
    <definedName name="_JK41">'[1]-'!$N$58</definedName>
    <definedName name="_JK42">'[1]-'!$N$59</definedName>
    <definedName name="_JK51">'[1]-'!$N$60</definedName>
    <definedName name="_JK52">'[1]-'!$N$61</definedName>
    <definedName name="_JK61">'[1]-'!$N$62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97" i="4" l="1"/>
  <c r="A78" i="3"/>
  <c r="E5" i="3"/>
  <c r="C5" i="3"/>
  <c r="I5" i="2"/>
  <c r="I61" i="2" s="1"/>
  <c r="F5" i="2"/>
  <c r="F61" i="2" s="1"/>
  <c r="C8" i="1"/>
  <c r="B8" i="1" s="1"/>
  <c r="B10" i="1"/>
  <c r="C10" i="1"/>
  <c r="B16" i="1"/>
  <c r="C16" i="1"/>
  <c r="B18" i="1"/>
  <c r="C18" i="1"/>
  <c r="B20" i="1"/>
  <c r="C20" i="1"/>
  <c r="B22" i="1"/>
  <c r="C22" i="1"/>
  <c r="E24" i="1"/>
  <c r="H24" i="1"/>
  <c r="B29" i="1"/>
  <c r="C29" i="1"/>
  <c r="B37" i="1"/>
  <c r="C37" i="1"/>
  <c r="E43" i="1"/>
  <c r="E45" i="1" s="1"/>
  <c r="H43" i="1"/>
  <c r="H45" i="1" s="1"/>
  <c r="H4" i="1"/>
  <c r="E4" i="1"/>
  <c r="O95" i="4"/>
  <c r="S95" i="4" s="1"/>
  <c r="O93" i="4"/>
  <c r="S93" i="4" s="1"/>
  <c r="O91" i="4"/>
  <c r="S91" i="4" s="1"/>
  <c r="O89" i="4"/>
  <c r="S89" i="4" s="1"/>
  <c r="O87" i="4"/>
  <c r="S87" i="4" s="1"/>
  <c r="O85" i="4"/>
  <c r="S85" i="4" s="1"/>
  <c r="O83" i="4"/>
  <c r="S83" i="4" s="1"/>
  <c r="O81" i="4"/>
  <c r="S81" i="4" s="1"/>
  <c r="O79" i="4"/>
  <c r="S79" i="4" s="1"/>
  <c r="O77" i="4"/>
  <c r="S77" i="4" s="1"/>
  <c r="A75" i="4"/>
  <c r="O73" i="4"/>
  <c r="S73" i="4" s="1"/>
  <c r="O71" i="4"/>
  <c r="S71" i="4" s="1"/>
  <c r="O70" i="4"/>
  <c r="S70" i="4" s="1"/>
  <c r="O69" i="4"/>
  <c r="S69" i="4" s="1"/>
  <c r="O68" i="4"/>
  <c r="S68" i="4" s="1"/>
  <c r="O67" i="4"/>
  <c r="S67" i="4" s="1"/>
  <c r="O66" i="4"/>
  <c r="S66" i="4" s="1"/>
  <c r="O65" i="4"/>
  <c r="S65" i="4" s="1"/>
  <c r="O64" i="4"/>
  <c r="S64" i="4" s="1"/>
  <c r="O63" i="4"/>
  <c r="S63" i="4" s="1"/>
  <c r="O62" i="4"/>
  <c r="Q61" i="4"/>
  <c r="Q75" i="4" s="1"/>
  <c r="Q59" i="4" s="1"/>
  <c r="M61" i="4"/>
  <c r="M75" i="4" s="1"/>
  <c r="M59" i="4" s="1"/>
  <c r="K61" i="4"/>
  <c r="K75" i="4" s="1"/>
  <c r="K59" i="4" s="1"/>
  <c r="I61" i="4"/>
  <c r="I75" i="4" s="1"/>
  <c r="I59" i="4" s="1"/>
  <c r="G61" i="4"/>
  <c r="G75" i="4" s="1"/>
  <c r="G59" i="4" s="1"/>
  <c r="E61" i="4"/>
  <c r="E75" i="4" s="1"/>
  <c r="E59" i="4" s="1"/>
  <c r="C61" i="4"/>
  <c r="C75" i="4" s="1"/>
  <c r="C59" i="4" s="1"/>
  <c r="A59" i="4"/>
  <c r="Q57" i="4"/>
  <c r="M57" i="4"/>
  <c r="K57" i="4"/>
  <c r="I57" i="4"/>
  <c r="G57" i="4"/>
  <c r="E57" i="4"/>
  <c r="C57" i="4"/>
  <c r="A57" i="4"/>
  <c r="S56" i="4"/>
  <c r="Q56" i="4"/>
  <c r="O56" i="4"/>
  <c r="M56" i="4"/>
  <c r="K56" i="4"/>
  <c r="I56" i="4"/>
  <c r="G56" i="4"/>
  <c r="E56" i="4"/>
  <c r="C56" i="4"/>
  <c r="O53" i="4"/>
  <c r="S53" i="4" s="1"/>
  <c r="O51" i="4"/>
  <c r="S51" i="4" s="1"/>
  <c r="O49" i="4"/>
  <c r="S49" i="4" s="1"/>
  <c r="O47" i="4"/>
  <c r="S47" i="4" s="1"/>
  <c r="O45" i="4"/>
  <c r="S45" i="4" s="1"/>
  <c r="O43" i="4"/>
  <c r="S43" i="4" s="1"/>
  <c r="O41" i="4"/>
  <c r="S41" i="4" s="1"/>
  <c r="O39" i="4"/>
  <c r="S39" i="4" s="1"/>
  <c r="O37" i="4"/>
  <c r="S37" i="4" s="1"/>
  <c r="O35" i="4"/>
  <c r="S35" i="4" s="1"/>
  <c r="A33" i="4"/>
  <c r="O31" i="4"/>
  <c r="S31" i="4" s="1"/>
  <c r="O29" i="4"/>
  <c r="S29" i="4" s="1"/>
  <c r="O27" i="4"/>
  <c r="S27" i="4" s="1"/>
  <c r="O25" i="4"/>
  <c r="S25" i="4" s="1"/>
  <c r="O24" i="4"/>
  <c r="S24" i="4" s="1"/>
  <c r="O23" i="4"/>
  <c r="S23" i="4" s="1"/>
  <c r="O22" i="4"/>
  <c r="S22" i="4" s="1"/>
  <c r="O21" i="4"/>
  <c r="S21" i="4" s="1"/>
  <c r="O20" i="4"/>
  <c r="S20" i="4" s="1"/>
  <c r="O19" i="4"/>
  <c r="S19" i="4" s="1"/>
  <c r="O18" i="4"/>
  <c r="Q17" i="4"/>
  <c r="Q33" i="4" s="1"/>
  <c r="Q15" i="4" s="1"/>
  <c r="M17" i="4"/>
  <c r="M33" i="4" s="1"/>
  <c r="M15" i="4" s="1"/>
  <c r="M55" i="4" s="1"/>
  <c r="K17" i="4"/>
  <c r="K33" i="4" s="1"/>
  <c r="K15" i="4" s="1"/>
  <c r="I17" i="4"/>
  <c r="I33" i="4" s="1"/>
  <c r="I15" i="4" s="1"/>
  <c r="G17" i="4"/>
  <c r="G33" i="4" s="1"/>
  <c r="G15" i="4" s="1"/>
  <c r="E17" i="4"/>
  <c r="E33" i="4" s="1"/>
  <c r="E15" i="4" s="1"/>
  <c r="C17" i="4"/>
  <c r="C33" i="4" s="1"/>
  <c r="C15" i="4" s="1"/>
  <c r="A15" i="4"/>
  <c r="S14" i="4"/>
  <c r="Q14" i="4"/>
  <c r="O14" i="4"/>
  <c r="M14" i="4"/>
  <c r="K14" i="4"/>
  <c r="I14" i="4"/>
  <c r="G14" i="4"/>
  <c r="E14" i="4"/>
  <c r="C14" i="4"/>
  <c r="Q13" i="4"/>
  <c r="K13" i="4"/>
  <c r="K55" i="4" s="1"/>
  <c r="I13" i="4"/>
  <c r="I55" i="4" s="1"/>
  <c r="I97" i="4" s="1"/>
  <c r="G13" i="4"/>
  <c r="E13" i="4"/>
  <c r="E55" i="4" s="1"/>
  <c r="C13" i="4"/>
  <c r="A13" i="4"/>
  <c r="O11" i="4"/>
  <c r="S11" i="4" s="1"/>
  <c r="O8" i="4"/>
  <c r="S8" i="4" s="1"/>
  <c r="A8" i="4"/>
  <c r="A1" i="4"/>
  <c r="A1" i="1"/>
  <c r="C50" i="3"/>
  <c r="E50" i="3"/>
  <c r="C72" i="3"/>
  <c r="E72" i="3"/>
  <c r="E81" i="3"/>
  <c r="A82" i="3"/>
  <c r="E83" i="3"/>
  <c r="A84" i="3"/>
  <c r="A85" i="3"/>
  <c r="A87" i="3"/>
  <c r="A88" i="3"/>
  <c r="A91" i="3"/>
  <c r="A92" i="3"/>
  <c r="E27" i="3"/>
  <c r="C27" i="3"/>
  <c r="A1" i="3"/>
  <c r="D53" i="2"/>
  <c r="C53" i="2"/>
  <c r="I47" i="2"/>
  <c r="F47" i="2"/>
  <c r="D43" i="2"/>
  <c r="C43" i="2"/>
  <c r="D41" i="2"/>
  <c r="C41" i="2"/>
  <c r="I31" i="2"/>
  <c r="H31" i="2"/>
  <c r="G31" i="2"/>
  <c r="F31" i="2"/>
  <c r="D28" i="2"/>
  <c r="C28" i="2"/>
  <c r="D24" i="2"/>
  <c r="C24" i="2" s="1"/>
  <c r="I23" i="2"/>
  <c r="I39" i="2" s="1"/>
  <c r="F23" i="2"/>
  <c r="D15" i="2"/>
  <c r="C15" i="2"/>
  <c r="I9" i="2"/>
  <c r="I19" i="2" s="1"/>
  <c r="F9" i="2"/>
  <c r="A1" i="2"/>
  <c r="G105" i="1"/>
  <c r="H103" i="1"/>
  <c r="E103" i="1"/>
  <c r="C101" i="1"/>
  <c r="B101" i="1"/>
  <c r="C99" i="1"/>
  <c r="B99" i="1"/>
  <c r="C97" i="1"/>
  <c r="B97" i="1"/>
  <c r="H84" i="1"/>
  <c r="E84" i="1"/>
  <c r="C82" i="1"/>
  <c r="B82" i="1"/>
  <c r="C78" i="1"/>
  <c r="B78" i="1"/>
  <c r="C76" i="1"/>
  <c r="B76" i="1"/>
  <c r="C74" i="1"/>
  <c r="B74" i="1"/>
  <c r="H62" i="1"/>
  <c r="E62" i="1"/>
  <c r="F58" i="1"/>
  <c r="C58" i="1"/>
  <c r="B58" i="1"/>
  <c r="F56" i="1"/>
  <c r="C56" i="1"/>
  <c r="B56" i="1"/>
  <c r="F54" i="1"/>
  <c r="C54" i="1"/>
  <c r="B54" i="1"/>
  <c r="H49" i="1"/>
  <c r="E49" i="1"/>
  <c r="A72" i="2"/>
  <c r="A101" i="4"/>
  <c r="A109" i="1"/>
  <c r="A112" i="4"/>
  <c r="A111" i="4"/>
  <c r="A107" i="4"/>
  <c r="A106" i="4"/>
  <c r="A104" i="4"/>
  <c r="A103" i="4"/>
  <c r="S102" i="4"/>
  <c r="Q102" i="4"/>
  <c r="O102" i="4"/>
  <c r="M102" i="4"/>
  <c r="K102" i="4"/>
  <c r="I102" i="4"/>
  <c r="G102" i="4"/>
  <c r="E102" i="4"/>
  <c r="C102" i="4"/>
  <c r="S100" i="4"/>
  <c r="Q100" i="4"/>
  <c r="O100" i="4"/>
  <c r="M100" i="4"/>
  <c r="K100" i="4"/>
  <c r="I100" i="4"/>
  <c r="G100" i="4"/>
  <c r="E100" i="4"/>
  <c r="C100" i="4"/>
  <c r="A82" i="2"/>
  <c r="A81" i="2"/>
  <c r="A78" i="2"/>
  <c r="A77" i="2"/>
  <c r="A75" i="2"/>
  <c r="A74" i="2"/>
  <c r="I73" i="2"/>
  <c r="I68" i="2"/>
  <c r="F68" i="2"/>
  <c r="I64" i="2"/>
  <c r="F64" i="2"/>
  <c r="I60" i="2"/>
  <c r="A120" i="1"/>
  <c r="A119" i="1"/>
  <c r="A115" i="1"/>
  <c r="A114" i="1"/>
  <c r="A112" i="1"/>
  <c r="A111" i="1"/>
  <c r="I45" i="2" l="1"/>
  <c r="E97" i="4"/>
  <c r="C55" i="4"/>
  <c r="M97" i="4"/>
  <c r="E74" i="3"/>
  <c r="E78" i="3" s="1"/>
  <c r="C12" i="1"/>
  <c r="C14" i="1" s="1"/>
  <c r="B12" i="1"/>
  <c r="Q55" i="4"/>
  <c r="Q97" i="4" s="1"/>
  <c r="O57" i="4"/>
  <c r="S57" i="4" s="1"/>
  <c r="C97" i="4"/>
  <c r="K97" i="4"/>
  <c r="C74" i="3"/>
  <c r="C78" i="3" s="1"/>
  <c r="C81" i="3" s="1"/>
  <c r="D9" i="2"/>
  <c r="D17" i="2" s="1"/>
  <c r="C17" i="2" s="1"/>
  <c r="F39" i="2"/>
  <c r="I51" i="2"/>
  <c r="I55" i="2" s="1"/>
  <c r="I56" i="2" s="1"/>
  <c r="D47" i="2"/>
  <c r="A56" i="4"/>
  <c r="O17" i="4"/>
  <c r="O33" i="4" s="1"/>
  <c r="O15" i="4" s="1"/>
  <c r="O61" i="4"/>
  <c r="O75" i="4" s="1"/>
  <c r="O59" i="4" s="1"/>
  <c r="G55" i="4"/>
  <c r="G97" i="4" s="1"/>
  <c r="O13" i="4"/>
  <c r="S13" i="4" s="1"/>
  <c r="S18" i="4"/>
  <c r="S17" i="4" s="1"/>
  <c r="S33" i="4" s="1"/>
  <c r="S15" i="4" s="1"/>
  <c r="A14" i="4"/>
  <c r="F49" i="1"/>
  <c r="F60" i="1" s="1"/>
  <c r="H66" i="1"/>
  <c r="H70" i="1" s="1"/>
  <c r="H105" i="1" s="1"/>
  <c r="H108" i="1" s="1"/>
  <c r="S62" i="4"/>
  <c r="S61" i="4" s="1"/>
  <c r="S75" i="4" s="1"/>
  <c r="S59" i="4" s="1"/>
  <c r="D25" i="2"/>
  <c r="C25" i="2" s="1"/>
  <c r="F19" i="2"/>
  <c r="C47" i="2"/>
  <c r="E66" i="1"/>
  <c r="E70" i="1" s="1"/>
  <c r="E105" i="1" s="1"/>
  <c r="A102" i="4"/>
  <c r="A100" i="4"/>
  <c r="C83" i="3" l="1"/>
  <c r="F45" i="2"/>
  <c r="F51" i="2" s="1"/>
  <c r="F55" i="2" s="1"/>
  <c r="F56" i="2" s="1"/>
  <c r="F60" i="2" s="1"/>
  <c r="B14" i="1"/>
  <c r="C31" i="1"/>
  <c r="B31" i="1" s="1"/>
  <c r="E108" i="1"/>
  <c r="C9" i="2"/>
  <c r="O55" i="4"/>
  <c r="O97" i="4" s="1"/>
  <c r="H110" i="1"/>
  <c r="F62" i="1"/>
  <c r="S55" i="4"/>
  <c r="S97" i="4" s="1"/>
  <c r="A81" i="3"/>
  <c r="A83" i="3"/>
  <c r="D26" i="2"/>
  <c r="E110" i="1"/>
  <c r="A110" i="1"/>
  <c r="A108" i="1"/>
  <c r="C33" i="1" l="1"/>
  <c r="C26" i="2"/>
  <c r="D27" i="2"/>
  <c r="C27" i="2" s="1"/>
  <c r="A60" i="2"/>
  <c r="B33" i="1" l="1"/>
  <c r="C39" i="1"/>
  <c r="B39" i="1" s="1"/>
  <c r="D29" i="2"/>
  <c r="C41" i="1" l="1"/>
  <c r="B41" i="1" s="1"/>
  <c r="C29" i="2"/>
  <c r="D31" i="2"/>
  <c r="C31" i="2" s="1"/>
  <c r="D37" i="2" l="1"/>
  <c r="C37" i="2" s="1"/>
  <c r="C49" i="1" l="1"/>
  <c r="C60" i="1"/>
  <c r="B60" i="1" s="1"/>
  <c r="C62" i="1"/>
  <c r="B62" i="1" s="1"/>
  <c r="C80" i="1" l="1"/>
  <c r="B80" i="1" s="1"/>
  <c r="B49" i="1"/>
  <c r="C88" i="1" l="1"/>
  <c r="B88" i="1" s="1"/>
  <c r="C90" i="1" l="1"/>
  <c r="B90" i="1" s="1"/>
  <c r="C92" i="1" l="1"/>
  <c r="B92" i="1" s="1"/>
  <c r="C95" i="1" l="1"/>
  <c r="B95" i="1" s="1"/>
</calcChain>
</file>

<file path=xl/comments1.xml><?xml version="1.0" encoding="utf-8"?>
<comments xmlns="http://schemas.openxmlformats.org/spreadsheetml/2006/main">
  <authors>
    <author>Kalin</author>
  </authors>
  <commentList>
    <comment ref="A12"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13"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20" authorId="0" shapeId="0">
      <text>
        <r>
          <rPr>
            <b/>
            <sz val="9"/>
            <color indexed="81"/>
            <rFont val="Tahoma"/>
            <family val="2"/>
            <charset val="204"/>
          </rPr>
          <t>Kalin:</t>
        </r>
        <r>
          <rPr>
            <sz val="9"/>
            <color indexed="81"/>
            <rFont val="Tahoma"/>
            <family val="2"/>
            <charset val="204"/>
          </rPr>
          <t xml:space="preserve">
За дружества, за които това е основна дейност!</t>
        </r>
      </text>
    </comment>
    <comment ref="A22"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23"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25"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26"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45"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46"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48"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49"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58" authorId="0" shapeId="0">
      <text>
        <r>
          <rPr>
            <b/>
            <sz val="9"/>
            <color indexed="81"/>
            <rFont val="Tahoma"/>
            <family val="2"/>
            <charset val="204"/>
          </rPr>
          <t>Kalin:</t>
        </r>
        <r>
          <rPr>
            <sz val="9"/>
            <color indexed="81"/>
            <rFont val="Tahoma"/>
            <family val="2"/>
            <charset val="204"/>
          </rPr>
          <t xml:space="preserve">
Редът да се изпозва при наличие на съществени суми!</t>
        </r>
      </text>
    </comment>
    <comment ref="A67"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68"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70"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71"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List>
</comments>
</file>

<file path=xl/sharedStrings.xml><?xml version="1.0" encoding="utf-8"?>
<sst xmlns="http://schemas.openxmlformats.org/spreadsheetml/2006/main" count="259" uniqueCount="193">
  <si>
    <t>Приложение</t>
  </si>
  <si>
    <t>BGN'000</t>
  </si>
  <si>
    <t>Нетекущи активи</t>
  </si>
  <si>
    <t>Имоти, машини и съоръжения</t>
  </si>
  <si>
    <t>Инвестиционни имоти</t>
  </si>
  <si>
    <t>Дълготрайни нематериални активи</t>
  </si>
  <si>
    <t>Нетекущи финансови активи</t>
  </si>
  <si>
    <t>Инвестиции отчетени по метода на собствения капитал</t>
  </si>
  <si>
    <t>Нетекущи търговски и други вземания</t>
  </si>
  <si>
    <t>Активи по отсрочени данъци</t>
  </si>
  <si>
    <t>Търговска репутация</t>
  </si>
  <si>
    <t>Общо нетекущи активи</t>
  </si>
  <si>
    <t>Текущи активи</t>
  </si>
  <si>
    <r>
      <t xml:space="preserve">Активи държани за продажба </t>
    </r>
    <r>
      <rPr>
        <sz val="11"/>
        <color indexed="10"/>
        <rFont val="Garamond"/>
        <family val="1"/>
        <charset val="204"/>
      </rPr>
      <t>/поМСФО5/</t>
    </r>
  </si>
  <si>
    <t>Материални запаси</t>
  </si>
  <si>
    <t>Текущи търговски и други вземания</t>
  </si>
  <si>
    <t>Данъци за въстановяване</t>
  </si>
  <si>
    <t>Текущи финансови активи</t>
  </si>
  <si>
    <t>Пари и парични еквиваленти</t>
  </si>
  <si>
    <t>Общо текущи активи</t>
  </si>
  <si>
    <t>Сума на актива</t>
  </si>
  <si>
    <t>* преизчислен, рекласифициран</t>
  </si>
  <si>
    <t>Собствен капитал</t>
  </si>
  <si>
    <t xml:space="preserve"> </t>
  </si>
  <si>
    <t>Основен капитал</t>
  </si>
  <si>
    <t>Регистриран капитал</t>
  </si>
  <si>
    <t>Невнесен капитал</t>
  </si>
  <si>
    <t>Изкупени собствени акции</t>
  </si>
  <si>
    <t>Премии от емисии</t>
  </si>
  <si>
    <t>Резерв от преизчисления</t>
  </si>
  <si>
    <t>Резерв от преоценки</t>
  </si>
  <si>
    <t>Резерви</t>
  </si>
  <si>
    <t>Финансов резултат</t>
  </si>
  <si>
    <t>Натрупани печалби/загуби</t>
  </si>
  <si>
    <t>Печалба/загуба за годината</t>
  </si>
  <si>
    <t>Собствен капитал за групата</t>
  </si>
  <si>
    <t>Неконтролиращо участие</t>
  </si>
  <si>
    <t>Общо собствен капитал</t>
  </si>
  <si>
    <t>Нетекущи  пасиви</t>
  </si>
  <si>
    <t>Нетекущи финансови пасиви</t>
  </si>
  <si>
    <t>Нетекущи търговски и други задължения</t>
  </si>
  <si>
    <t>Нетекущи провизии</t>
  </si>
  <si>
    <t>Пасиви по отсрочени данъци</t>
  </si>
  <si>
    <t>Безвъзмездни средства предоставени от държавата</t>
  </si>
  <si>
    <t>Общо нетекущи  пасиви</t>
  </si>
  <si>
    <t>Текущи пасиви</t>
  </si>
  <si>
    <t>Текущи финансови пасиви</t>
  </si>
  <si>
    <t>Текущи търговски и други задължения</t>
  </si>
  <si>
    <t>Данъчни задължения</t>
  </si>
  <si>
    <t>Задължения към персонала</t>
  </si>
  <si>
    <t>Текущи провизии</t>
  </si>
  <si>
    <r>
      <t xml:space="preserve">Пасиви държани за продажба </t>
    </r>
    <r>
      <rPr>
        <sz val="11"/>
        <color indexed="10"/>
        <rFont val="Garamond"/>
        <family val="1"/>
        <charset val="204"/>
      </rPr>
      <t>/поМСФО5/</t>
    </r>
  </si>
  <si>
    <t>Общо текущи пасиви</t>
  </si>
  <si>
    <t>Сума на собствен капитал и пасива</t>
  </si>
  <si>
    <t xml:space="preserve">Приходи </t>
  </si>
  <si>
    <t>Нетни приходи от продажби</t>
  </si>
  <si>
    <t>Продукция</t>
  </si>
  <si>
    <t>Услуги</t>
  </si>
  <si>
    <t>Стоки</t>
  </si>
  <si>
    <t>Други</t>
  </si>
  <si>
    <t>Приходи от безвъзмездни средства предоставени от държавата</t>
  </si>
  <si>
    <t>Финансови приходи</t>
  </si>
  <si>
    <t xml:space="preserve">Общо приходи </t>
  </si>
  <si>
    <t xml:space="preserve">Разходи </t>
  </si>
  <si>
    <t>Разходи по икономически елементи</t>
  </si>
  <si>
    <t>Използвани суровини, материали и консумативи</t>
  </si>
  <si>
    <t>Разходи за външни услуги</t>
  </si>
  <si>
    <t>Разходи за амортизации</t>
  </si>
  <si>
    <t>Разходи за заплати и осигуровки на персонала</t>
  </si>
  <si>
    <t>Обезценка на активи</t>
  </si>
  <si>
    <t>Други разходи</t>
  </si>
  <si>
    <t>Суми с корективен характер</t>
  </si>
  <si>
    <t>Балансова стойност на продадени активи (без продукция)</t>
  </si>
  <si>
    <t>Разходи капитализирани в стойността на активи</t>
  </si>
  <si>
    <t>Промени в наличностите на готовата продукция и незавършено производство</t>
  </si>
  <si>
    <t xml:space="preserve">Финансови разходи </t>
  </si>
  <si>
    <t>Общо разходи без разходи за данъци</t>
  </si>
  <si>
    <t>Резултат от освобождаване от нетекущи активи</t>
  </si>
  <si>
    <t>Дял от резултати на асоциирани предприятия</t>
  </si>
  <si>
    <t>Печалба/загуба преди разходи за данъци</t>
  </si>
  <si>
    <t>Разход за данъци</t>
  </si>
  <si>
    <t>Текущ данък</t>
  </si>
  <si>
    <t>Изменение за сметка на отсрочени данъци</t>
  </si>
  <si>
    <t>Печалба/загуба от продължаващи дейности</t>
  </si>
  <si>
    <t>Печалба/загуба от преустановени дейности</t>
  </si>
  <si>
    <t>Печалба/загуба</t>
  </si>
  <si>
    <t>в т.ч. печалба/загуба за групата</t>
  </si>
  <si>
    <t>в т.ч. печалба/загуба за неконтролиращото участие</t>
  </si>
  <si>
    <t>BGN</t>
  </si>
  <si>
    <t>Основна нетна печалба на акция</t>
  </si>
  <si>
    <t>от продължаващи дейности</t>
  </si>
  <si>
    <t>от преустановени дейности</t>
  </si>
  <si>
    <t xml:space="preserve">Нетната печалба на акция с намалена стойност </t>
  </si>
  <si>
    <t>Парични  потоци от оперативна дейност</t>
  </si>
  <si>
    <t>Постъпления от контрагенти</t>
  </si>
  <si>
    <t>Плащания на контрагенти</t>
  </si>
  <si>
    <t>Потоци за персонал и социално осигуряване, нето</t>
  </si>
  <si>
    <t>Плащания свързани с персонал и социално осигуряване</t>
  </si>
  <si>
    <t>Постъпления свързани с персонал и социално осигуряване</t>
  </si>
  <si>
    <t>Платени данъци (без корпоративни данъци )</t>
  </si>
  <si>
    <t>Възстановени данъци (без корпоративни данъци )</t>
  </si>
  <si>
    <t xml:space="preserve">Платени корпоративни данъци </t>
  </si>
  <si>
    <t xml:space="preserve">Възтановени корпоративни данъци </t>
  </si>
  <si>
    <t>Платени лихви и такси по получени оборотни заеми</t>
  </si>
  <si>
    <t>Плащания при разпределение на печалба</t>
  </si>
  <si>
    <t>Постъпления от финансов лизинг</t>
  </si>
  <si>
    <t>Курсови разлики, нето</t>
  </si>
  <si>
    <t>Курсови разлики - постъления</t>
  </si>
  <si>
    <t>Курсови разлики - плащания</t>
  </si>
  <si>
    <t>Други парични потоци от оперативна дейност</t>
  </si>
  <si>
    <t>Други парични потоци от оперативна дейност - постъпления</t>
  </si>
  <si>
    <t>Други парични потоци от оперативна дейност - плащания</t>
  </si>
  <si>
    <t>Нетни парични потоци от оперативна дейност</t>
  </si>
  <si>
    <t>Парични потоци от инвестиционна дейност</t>
  </si>
  <si>
    <t>Покупки на дълготрайни активи</t>
  </si>
  <si>
    <t>Постъпления от продажба на дълготрайни активи</t>
  </si>
  <si>
    <t>Покупки на финансови активи</t>
  </si>
  <si>
    <t>Постъпления от продажба на финансови активи</t>
  </si>
  <si>
    <t>Плащания при бизнескомбинации-придобивания</t>
  </si>
  <si>
    <t>Постъпления от продажби на участия</t>
  </si>
  <si>
    <t>Плащания по предоставени заеми</t>
  </si>
  <si>
    <t>Постъпления от предоставени заеми</t>
  </si>
  <si>
    <t>Получени лихви по предоставени заеми</t>
  </si>
  <si>
    <t>Плащания по предоставени депозити</t>
  </si>
  <si>
    <t>Постъпления от предоставени депозити</t>
  </si>
  <si>
    <t>Получени лихви по предоставени депозити</t>
  </si>
  <si>
    <t>Получени дивиденти</t>
  </si>
  <si>
    <t>Други парични потоци от инвестиционна дейност</t>
  </si>
  <si>
    <t>Други парични потоци от инвестиционна дейност - постъпления</t>
  </si>
  <si>
    <t>Други парични потоци от инвестиционна дейност - плащания</t>
  </si>
  <si>
    <t>Нето парични средства използвани в инвестиционната дейност</t>
  </si>
  <si>
    <t>Парични потоци от финансова дейност</t>
  </si>
  <si>
    <t>Постъпления от емитирането на акции или други капиталови инструменти</t>
  </si>
  <si>
    <t>Плащания за обратно изкупуване на акции или други капиталови инструменти</t>
  </si>
  <si>
    <t>Постъпления от промени в участия в дъщерни предприятия, които не
водят до загуба на контрол</t>
  </si>
  <si>
    <t>Плащания за промени в участия в дъщерни предприятия, които не
водят до загуба на контрол</t>
  </si>
  <si>
    <t>Изплатени дивиденти</t>
  </si>
  <si>
    <t>Изплатени дивиденти на малцинствено участие</t>
  </si>
  <si>
    <t>Постъпления по получени заеми</t>
  </si>
  <si>
    <t>Плащания по получени заеми</t>
  </si>
  <si>
    <t>Платени лихви и такси по получени заеми</t>
  </si>
  <si>
    <t>Постъпления по получени депозити</t>
  </si>
  <si>
    <t>Плащания по получени депозити</t>
  </si>
  <si>
    <t>Платени лихви по получени депозити</t>
  </si>
  <si>
    <t>Плащания по финансов лизинг</t>
  </si>
  <si>
    <t>Други парични потоци от финансова дейност</t>
  </si>
  <si>
    <t>Нето парични средства използвани във финансовата дейност</t>
  </si>
  <si>
    <t>Нетно изменение на паричните средства и паричните еквиваленти</t>
  </si>
  <si>
    <t>Парични средства и парични еквиваленти на 1 януари</t>
  </si>
  <si>
    <t>Общи и други резерви</t>
  </si>
  <si>
    <t>Натрупани печалби/ загуби</t>
  </si>
  <si>
    <t>Собствен капитал за Групата</t>
  </si>
  <si>
    <t>Собствен капитал за НУ</t>
  </si>
  <si>
    <t xml:space="preserve">Промени в началните салда, поради промяна в счетоводната политика,  грешки и др. </t>
  </si>
  <si>
    <t>Друг всеобхватен доход</t>
  </si>
  <si>
    <t>Печалби/Загуби от преоценка на нетекущи активи</t>
  </si>
  <si>
    <t>Печалби/Загуби от преоценка на финансови активи, на разположение за продажба</t>
  </si>
  <si>
    <t>Актюерски печалби и загуби</t>
  </si>
  <si>
    <t>Преизчисления на чуждестранни дейности</t>
  </si>
  <si>
    <t>Ефективна част от хеджиране на парични потоци</t>
  </si>
  <si>
    <t>Изменения от прилагане на метода на собствения капитал</t>
  </si>
  <si>
    <t>Резерв на финансови ативи прекласифицирани в печалба или загуба при продажба</t>
  </si>
  <si>
    <t>Резерв от преизчисление на чуждестранни дейности, прекласифициран в печалба или загуба</t>
  </si>
  <si>
    <t>Резерв от хеджирани прогнозни позиции - сделки, прекласифициран в печалба или загуба</t>
  </si>
  <si>
    <t>Данъци върху позиции от друг всеобхватен доход</t>
  </si>
  <si>
    <t>Печалба /загуба за периода</t>
  </si>
  <si>
    <t>Дивиденти</t>
  </si>
  <si>
    <t>Емисия на  капитал</t>
  </si>
  <si>
    <t>Разпределение на печалба</t>
  </si>
  <si>
    <t>Разпределение на резерви</t>
  </si>
  <si>
    <t>Отписан резерв от преоценки</t>
  </si>
  <si>
    <t>Придобити/Освободени дейности</t>
  </si>
  <si>
    <t>Промени в участия в дъщерни предприятия без загуба на контрол</t>
  </si>
  <si>
    <t>Други изменения в собствения капитал</t>
  </si>
  <si>
    <t>ТК-ИМОТИ АД</t>
  </si>
  <si>
    <t>Съставител:</t>
  </si>
  <si>
    <t>Борислава Юриева Фивейска</t>
  </si>
  <si>
    <t>Мила Валентинова Павлова</t>
  </si>
  <si>
    <t>Представляващи:</t>
  </si>
  <si>
    <t xml:space="preserve">            Марин Иванов Стоев </t>
  </si>
  <si>
    <t>Остатък към 31.12.2023 г.</t>
  </si>
  <si>
    <t>АКТИВИ/СОБСТВЕН КАПИТАЛ/ПАСИВИ</t>
  </si>
  <si>
    <t>ПАРИЧНИ ПОТОЦИ</t>
  </si>
  <si>
    <t>Показатели</t>
  </si>
  <si>
    <t>За ПЕРИОДА 1 ЯНУАРИ 31 ДЕКЕМВРИ 2024 г.</t>
  </si>
  <si>
    <t>за периода 1 януари  31 декември 2024 година</t>
  </si>
  <si>
    <t>НЕКОНСОЛИДИРАН МЕЖДИНЕН ФИНАНСОВ ОТЧЕТ</t>
  </si>
  <si>
    <t>НЕКОНСОЛИДИРАН МЕЖДИНЕН ОТЧЕТ ЗА ФИНАНСОВОТО СЪСТОЯНИЕ към 31.12.2024 г.</t>
  </si>
  <si>
    <t>Дата на съставяне: 30 януари 2025 година</t>
  </si>
  <si>
    <t>НЕКОНСОЛИДИРАН МЕЖДИНЕН ОТЧЕТ ЗА ВСЕОБХВАТНИЯ ДОХОД</t>
  </si>
  <si>
    <t>НЕКОНСОЛИДИРАН МЕЖДИНЕН ОТЧЕТ ЗА ПАРИЧЕН ПОТОК</t>
  </si>
  <si>
    <t>НЕКОНСОЛИДИРАН МЕЖДИНЕН ОТЧЕТ ЗА ПРОМЕНИТЕ В КАПИТАЛА</t>
  </si>
  <si>
    <t>Дата на съставяне:30 януари 2025 година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</si>
</sst>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 #,##0.00_-;_-* &quot;-&quot;??_-;_-@_-"/>
    <numFmt numFmtId="165" formatCode="dd\.mm\.yyyy\ &quot;г.&quot;;@"/>
    <numFmt numFmtId="166" formatCode="_(* #,##0_);_(* \(#,##0\);_(* &quot;-&quot;??_);_(@_)"/>
    <numFmt numFmtId="167" formatCode="_(* #,##0_);_(* \(#,##0\);_(* &quot;-&quot;_);_(@_)"/>
    <numFmt numFmtId="168" formatCode="_(* #,##0.00_);_(* \(#,##0.00\);_(* &quot;-&quot;??_);_(@_)"/>
    <numFmt numFmtId="169" formatCode="_(* #,##0.00_);_(* \(#,##0.00\);_(* &quot;-&quot;_);_(@_)"/>
  </numFmts>
  <fonts count="43">
    <font>
      <sz val="11"/>
      <color theme="1"/>
      <name val="Calibri"/>
      <family val="2"/>
      <charset val="204"/>
      <scheme val="minor"/>
    </font>
    <font>
      <sz val="11"/>
      <color theme="1"/>
      <name val="Calibri"/>
      <family val="2"/>
      <charset val="204"/>
      <scheme val="minor"/>
    </font>
    <font>
      <b/>
      <sz val="11"/>
      <name val="Garamond"/>
      <family val="1"/>
      <charset val="204"/>
    </font>
    <font>
      <sz val="11"/>
      <name val="Garamond"/>
      <family val="1"/>
      <charset val="204"/>
    </font>
    <font>
      <b/>
      <sz val="8"/>
      <name val="Garamond"/>
      <family val="1"/>
      <charset val="204"/>
    </font>
    <font>
      <sz val="10"/>
      <color theme="0"/>
      <name val="Garamond"/>
      <family val="1"/>
      <charset val="204"/>
    </font>
    <font>
      <b/>
      <sz val="12"/>
      <name val="Garamond"/>
      <family val="1"/>
      <charset val="204"/>
    </font>
    <font>
      <sz val="10"/>
      <name val="OpalB"/>
      <charset val="204"/>
    </font>
    <font>
      <sz val="11"/>
      <color indexed="10"/>
      <name val="Garamond"/>
      <family val="1"/>
      <charset val="204"/>
    </font>
    <font>
      <b/>
      <i/>
      <sz val="11"/>
      <name val="Garamond"/>
      <family val="1"/>
      <charset val="204"/>
    </font>
    <font>
      <b/>
      <sz val="11"/>
      <color theme="0"/>
      <name val="Garamond"/>
      <family val="1"/>
      <charset val="204"/>
    </font>
    <font>
      <sz val="10"/>
      <name val="Garamond"/>
      <family val="1"/>
      <charset val="204"/>
    </font>
    <font>
      <sz val="11"/>
      <color theme="0"/>
      <name val="Garamond"/>
      <family val="1"/>
      <charset val="204"/>
    </font>
    <font>
      <b/>
      <sz val="11"/>
      <color rgb="FFFF0000"/>
      <name val="Garamond"/>
      <family val="1"/>
      <charset val="204"/>
    </font>
    <font>
      <sz val="10"/>
      <name val="OpalB"/>
    </font>
    <font>
      <b/>
      <i/>
      <sz val="11"/>
      <color indexed="8"/>
      <name val="Garamond"/>
      <family val="1"/>
      <charset val="204"/>
    </font>
    <font>
      <b/>
      <sz val="11"/>
      <color rgb="FF0000FF"/>
      <name val="Garamond"/>
      <family val="1"/>
      <charset val="204"/>
    </font>
    <font>
      <sz val="11"/>
      <color rgb="FF0000FF"/>
      <name val="Garamond"/>
      <family val="1"/>
      <charset val="204"/>
    </font>
    <font>
      <b/>
      <sz val="11"/>
      <color indexed="8"/>
      <name val="Garamond"/>
      <family val="1"/>
      <charset val="204"/>
    </font>
    <font>
      <sz val="10"/>
      <name val="Hebar"/>
      <family val="2"/>
    </font>
    <font>
      <sz val="14"/>
      <name val="Garamond"/>
      <family val="1"/>
      <charset val="204"/>
    </font>
    <font>
      <sz val="12"/>
      <name val="Garamond"/>
      <family val="1"/>
      <charset val="204"/>
    </font>
    <font>
      <sz val="10"/>
      <color rgb="FF0000FF"/>
      <name val="Garamond"/>
      <family val="1"/>
      <charset val="204"/>
    </font>
    <font>
      <b/>
      <i/>
      <sz val="10"/>
      <name val="Garamond"/>
      <family val="1"/>
      <charset val="204"/>
    </font>
    <font>
      <sz val="14"/>
      <color indexed="10"/>
      <name val="Garamond"/>
      <family val="1"/>
      <charset val="204"/>
    </font>
    <font>
      <sz val="11"/>
      <color indexed="8"/>
      <name val="Garamond"/>
      <family val="1"/>
      <charset val="204"/>
    </font>
    <font>
      <sz val="11"/>
      <color rgb="FFFF0000"/>
      <name val="Garamond"/>
      <family val="1"/>
      <charset val="204"/>
    </font>
    <font>
      <b/>
      <sz val="11"/>
      <color indexed="10"/>
      <name val="Garamond"/>
      <family val="1"/>
      <charset val="204"/>
    </font>
    <font>
      <b/>
      <sz val="9"/>
      <color indexed="81"/>
      <name val="Tahoma"/>
      <family val="2"/>
      <charset val="204"/>
    </font>
    <font>
      <sz val="9"/>
      <color indexed="81"/>
      <name val="Tahoma"/>
      <family val="2"/>
      <charset val="204"/>
    </font>
    <font>
      <b/>
      <sz val="10"/>
      <name val="Garamond"/>
      <family val="1"/>
      <charset val="204"/>
    </font>
    <font>
      <b/>
      <i/>
      <sz val="10"/>
      <color rgb="FFFF0000"/>
      <name val="Garamond"/>
      <family val="1"/>
      <charset val="204"/>
    </font>
    <font>
      <b/>
      <sz val="9"/>
      <color rgb="FFFF0000"/>
      <name val="Garamond"/>
      <family val="1"/>
      <charset val="204"/>
    </font>
    <font>
      <b/>
      <i/>
      <sz val="10"/>
      <color rgb="FF0000FF"/>
      <name val="Garamond"/>
      <family val="1"/>
      <charset val="204"/>
    </font>
    <font>
      <b/>
      <sz val="9"/>
      <color rgb="FF0000FF"/>
      <name val="Garamond"/>
      <family val="1"/>
      <charset val="204"/>
    </font>
    <font>
      <sz val="10"/>
      <color rgb="FF000000"/>
      <name val="Garamond"/>
      <family val="1"/>
      <charset val="204"/>
    </font>
    <font>
      <b/>
      <i/>
      <u/>
      <sz val="20"/>
      <color rgb="FF000000"/>
      <name val="Garamond"/>
      <family val="1"/>
      <charset val="204"/>
    </font>
    <font>
      <i/>
      <sz val="23"/>
      <color rgb="FF000000"/>
      <name val="Garamond"/>
      <family val="1"/>
      <charset val="204"/>
    </font>
    <font>
      <b/>
      <sz val="16"/>
      <color rgb="FF000000"/>
      <name val="Garamond"/>
      <family val="1"/>
      <charset val="204"/>
    </font>
    <font>
      <b/>
      <sz val="11"/>
      <color rgb="FF000000"/>
      <name val="Garamond"/>
      <family val="1"/>
      <charset val="204"/>
    </font>
    <font>
      <b/>
      <sz val="11"/>
      <color theme="1"/>
      <name val="Garamond"/>
      <family val="1"/>
      <charset val="204"/>
    </font>
    <font>
      <sz val="16"/>
      <color rgb="FF000000"/>
      <name val="Garamond"/>
      <family val="1"/>
      <charset val="204"/>
    </font>
    <font>
      <i/>
      <sz val="10"/>
      <name val="Garamond"/>
      <family val="1"/>
      <charset val="204"/>
    </font>
  </fonts>
  <fills count="6">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indexed="9"/>
        <bgColor indexed="64"/>
      </patternFill>
    </fill>
    <fill>
      <patternFill patternType="solid">
        <fgColor rgb="FFFFFFFF"/>
        <bgColor indexed="64"/>
      </patternFill>
    </fill>
  </fills>
  <borders count="7">
    <border>
      <left/>
      <right/>
      <top/>
      <bottom/>
      <diagonal/>
    </border>
    <border>
      <left/>
      <right/>
      <top/>
      <bottom style="thin">
        <color indexed="64"/>
      </bottom>
      <diagonal/>
    </border>
    <border>
      <left/>
      <right/>
      <top style="thin">
        <color indexed="64"/>
      </top>
      <bottom/>
      <diagonal/>
    </border>
    <border>
      <left/>
      <right/>
      <top style="thin">
        <color indexed="64"/>
      </top>
      <bottom style="double">
        <color indexed="64"/>
      </bottom>
      <diagonal/>
    </border>
    <border>
      <left/>
      <right/>
      <top/>
      <bottom style="double">
        <color indexed="64"/>
      </bottom>
      <diagonal/>
    </border>
    <border>
      <left/>
      <right/>
      <top style="thin">
        <color indexed="64"/>
      </top>
      <bottom style="thin">
        <color indexed="64"/>
      </bottom>
      <diagonal/>
    </border>
    <border>
      <left/>
      <right/>
      <top style="thin">
        <color indexed="64"/>
      </top>
      <bottom style="medium">
        <color indexed="64"/>
      </bottom>
      <diagonal/>
    </border>
  </borders>
  <cellStyleXfs count="7">
    <xf numFmtId="0" fontId="0" fillId="0" borderId="0"/>
    <xf numFmtId="164" fontId="1" fillId="0" borderId="0" applyFont="0" applyFill="0" applyBorder="0" applyAlignment="0" applyProtection="0"/>
    <xf numFmtId="0" fontId="7" fillId="0" borderId="0"/>
    <xf numFmtId="0" fontId="14" fillId="0" borderId="0"/>
    <xf numFmtId="0" fontId="19" fillId="0" borderId="0"/>
    <xf numFmtId="0" fontId="14" fillId="0" borderId="0"/>
    <xf numFmtId="0" fontId="19" fillId="0" borderId="0"/>
  </cellStyleXfs>
  <cellXfs count="275">
    <xf numFmtId="0" fontId="0" fillId="0" borderId="0" xfId="0"/>
    <xf numFmtId="0" fontId="3" fillId="0" borderId="0" xfId="0" applyFont="1" applyAlignment="1">
      <alignment horizontal="center" vertical="center"/>
    </xf>
    <xf numFmtId="0" fontId="3" fillId="0" borderId="0" xfId="0" applyFont="1" applyAlignment="1">
      <alignment horizontal="center" vertical="center" wrapText="1"/>
    </xf>
    <xf numFmtId="0" fontId="4" fillId="0" borderId="0" xfId="0" applyFont="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left" vertical="center"/>
    </xf>
    <xf numFmtId="0" fontId="2" fillId="0" borderId="0" xfId="0" applyFont="1" applyAlignment="1">
      <alignment horizontal="right" vertical="center" wrapText="1"/>
    </xf>
    <xf numFmtId="0" fontId="3" fillId="0" borderId="0" xfId="0" applyFont="1"/>
    <xf numFmtId="0" fontId="2" fillId="0" borderId="0" xfId="0" applyFont="1"/>
    <xf numFmtId="0" fontId="2" fillId="0" borderId="0" xfId="0" applyFont="1" applyAlignment="1">
      <alignment horizontal="center" wrapText="1"/>
    </xf>
    <xf numFmtId="0" fontId="3" fillId="0" borderId="0" xfId="0" applyFont="1" applyAlignment="1">
      <alignment horizontal="center"/>
    </xf>
    <xf numFmtId="0" fontId="3" fillId="0" borderId="1" xfId="0" applyFont="1" applyBorder="1" applyAlignment="1">
      <alignment horizontal="left" vertical="center"/>
    </xf>
    <xf numFmtId="0" fontId="3" fillId="0" borderId="1" xfId="0" applyFont="1" applyBorder="1" applyAlignment="1" applyProtection="1">
      <alignment horizontal="center" wrapText="1"/>
      <protection hidden="1"/>
    </xf>
    <xf numFmtId="0" fontId="5" fillId="0" borderId="0" xfId="0" applyFont="1" applyAlignment="1" applyProtection="1">
      <alignment horizontal="center"/>
      <protection hidden="1"/>
    </xf>
    <xf numFmtId="166" fontId="3" fillId="0" borderId="1" xfId="0" applyNumberFormat="1" applyFont="1" applyBorder="1" applyProtection="1">
      <protection locked="0"/>
    </xf>
    <xf numFmtId="166" fontId="3" fillId="0" borderId="0" xfId="0" applyNumberFormat="1" applyFont="1" applyProtection="1">
      <protection locked="0"/>
    </xf>
    <xf numFmtId="166" fontId="3" fillId="0" borderId="0" xfId="0" applyNumberFormat="1" applyFont="1" applyProtection="1">
      <protection hidden="1"/>
    </xf>
    <xf numFmtId="0" fontId="3" fillId="0" borderId="0" xfId="0" applyFont="1" applyAlignment="1">
      <alignment horizontal="left" vertical="center"/>
    </xf>
    <xf numFmtId="0" fontId="3" fillId="0" borderId="0" xfId="0" applyFont="1" applyAlignment="1">
      <alignment horizontal="center" wrapText="1"/>
    </xf>
    <xf numFmtId="0" fontId="5" fillId="0" borderId="0" xfId="0" applyFont="1" applyAlignment="1">
      <alignment horizontal="center"/>
    </xf>
    <xf numFmtId="3" fontId="3" fillId="0" borderId="0" xfId="0" applyNumberFormat="1" applyFont="1" applyProtection="1">
      <protection locked="0"/>
    </xf>
    <xf numFmtId="3" fontId="3" fillId="0" borderId="0" xfId="0" applyNumberFormat="1" applyFont="1" applyProtection="1">
      <protection hidden="1"/>
    </xf>
    <xf numFmtId="166" fontId="2" fillId="0" borderId="0" xfId="0" applyNumberFormat="1" applyFont="1"/>
    <xf numFmtId="166" fontId="3" fillId="0" borderId="0" xfId="0" applyNumberFormat="1" applyFont="1"/>
    <xf numFmtId="0" fontId="2" fillId="2" borderId="1" xfId="0" applyFont="1" applyFill="1" applyBorder="1" applyAlignment="1">
      <alignment horizontal="left" vertical="center"/>
    </xf>
    <xf numFmtId="0" fontId="6" fillId="0" borderId="0" xfId="0" applyFont="1" applyAlignment="1">
      <alignment horizontal="left" vertical="center"/>
    </xf>
    <xf numFmtId="166" fontId="3" fillId="2" borderId="1" xfId="0" applyNumberFormat="1" applyFont="1" applyFill="1" applyBorder="1"/>
    <xf numFmtId="166" fontId="2" fillId="2" borderId="1" xfId="0" applyNumberFormat="1" applyFont="1" applyFill="1" applyBorder="1"/>
    <xf numFmtId="0" fontId="3" fillId="0" borderId="0" xfId="0" applyFont="1" applyProtection="1">
      <protection hidden="1"/>
    </xf>
    <xf numFmtId="166" fontId="2" fillId="0" borderId="0" xfId="2" applyNumberFormat="1" applyFont="1" applyAlignment="1">
      <alignment vertical="center"/>
    </xf>
    <xf numFmtId="166" fontId="2" fillId="0" borderId="0" xfId="2" applyNumberFormat="1" applyFont="1" applyAlignment="1" applyProtection="1">
      <alignment vertical="center"/>
      <protection hidden="1"/>
    </xf>
    <xf numFmtId="166" fontId="3" fillId="0" borderId="0" xfId="2" applyNumberFormat="1" applyFont="1" applyAlignment="1" applyProtection="1">
      <alignment vertical="center"/>
      <protection locked="0"/>
    </xf>
    <xf numFmtId="166" fontId="3" fillId="0" borderId="0" xfId="2" applyNumberFormat="1" applyFont="1" applyAlignment="1" applyProtection="1">
      <alignment vertical="center"/>
      <protection hidden="1"/>
    </xf>
    <xf numFmtId="0" fontId="3" fillId="0" borderId="0" xfId="0" applyFont="1" applyAlignment="1" applyProtection="1">
      <alignment horizontal="center" wrapText="1"/>
      <protection hidden="1"/>
    </xf>
    <xf numFmtId="0" fontId="9" fillId="0" borderId="0" xfId="0" applyFont="1" applyAlignment="1">
      <alignment horizontal="left" vertical="center"/>
    </xf>
    <xf numFmtId="166" fontId="2" fillId="0" borderId="0" xfId="0" applyNumberFormat="1" applyFont="1" applyProtection="1">
      <protection hidden="1"/>
    </xf>
    <xf numFmtId="166" fontId="2" fillId="2" borderId="3" xfId="2" applyNumberFormat="1" applyFont="1" applyFill="1" applyBorder="1" applyAlignment="1">
      <alignment horizontal="left" vertical="center"/>
    </xf>
    <xf numFmtId="166" fontId="2" fillId="2" borderId="3" xfId="2" applyNumberFormat="1" applyFont="1" applyFill="1" applyBorder="1" applyAlignment="1">
      <alignment vertical="center"/>
    </xf>
    <xf numFmtId="3" fontId="3" fillId="0" borderId="0" xfId="0" applyNumberFormat="1" applyFont="1"/>
    <xf numFmtId="167" fontId="2" fillId="0" borderId="0" xfId="2" applyNumberFormat="1" applyFont="1" applyAlignment="1">
      <alignment vertical="center"/>
    </xf>
    <xf numFmtId="167" fontId="2" fillId="0" borderId="0" xfId="2" applyNumberFormat="1" applyFont="1" applyAlignment="1" applyProtection="1">
      <alignment vertical="center"/>
      <protection hidden="1"/>
    </xf>
    <xf numFmtId="0" fontId="2" fillId="0" borderId="1" xfId="0" applyFont="1" applyBorder="1" applyAlignment="1">
      <alignment horizontal="left" vertical="center"/>
    </xf>
    <xf numFmtId="166" fontId="2" fillId="0" borderId="1" xfId="2" applyNumberFormat="1" applyFont="1" applyBorder="1" applyAlignment="1">
      <alignment vertical="center"/>
    </xf>
    <xf numFmtId="0" fontId="3" fillId="0" borderId="0" xfId="0" applyFont="1" applyAlignment="1">
      <alignment horizontal="left" vertical="center" wrapText="1"/>
    </xf>
    <xf numFmtId="14" fontId="2" fillId="0" borderId="0" xfId="0" applyNumberFormat="1" applyFont="1" applyAlignment="1">
      <alignment horizontal="center" wrapText="1"/>
    </xf>
    <xf numFmtId="167" fontId="3" fillId="0" borderId="0" xfId="2" applyNumberFormat="1" applyFont="1" applyAlignment="1" applyProtection="1">
      <alignment vertical="center"/>
      <protection locked="0"/>
    </xf>
    <xf numFmtId="0" fontId="5" fillId="0" borderId="0" xfId="0" applyFont="1" applyAlignment="1" applyProtection="1">
      <alignment horizontal="center"/>
      <protection locked="0"/>
    </xf>
    <xf numFmtId="166" fontId="2" fillId="0" borderId="1" xfId="0" applyNumberFormat="1" applyFont="1" applyBorder="1" applyProtection="1">
      <protection locked="0"/>
    </xf>
    <xf numFmtId="167" fontId="2" fillId="0" borderId="1" xfId="2" applyNumberFormat="1" applyFont="1" applyBorder="1" applyAlignment="1" applyProtection="1">
      <alignment vertical="center"/>
      <protection locked="0"/>
    </xf>
    <xf numFmtId="0" fontId="3" fillId="0" borderId="0" xfId="0" quotePrefix="1" applyFont="1" applyAlignment="1">
      <alignment horizontal="left" vertical="center"/>
    </xf>
    <xf numFmtId="166" fontId="11" fillId="0" borderId="0" xfId="0" applyNumberFormat="1" applyFont="1" applyProtection="1">
      <protection locked="0"/>
    </xf>
    <xf numFmtId="166" fontId="11" fillId="0" borderId="0" xfId="0" applyNumberFormat="1" applyFont="1" applyProtection="1">
      <protection hidden="1"/>
    </xf>
    <xf numFmtId="167" fontId="3" fillId="0" borderId="0" xfId="2" applyNumberFormat="1" applyFont="1" applyAlignment="1" applyProtection="1">
      <alignment vertical="center"/>
      <protection hidden="1"/>
    </xf>
    <xf numFmtId="0" fontId="2" fillId="2" borderId="1" xfId="2" applyFont="1" applyFill="1" applyBorder="1" applyAlignment="1">
      <alignment horizontal="left" vertical="center"/>
    </xf>
    <xf numFmtId="166" fontId="2" fillId="2" borderId="1" xfId="2" applyNumberFormat="1" applyFont="1" applyFill="1" applyBorder="1" applyAlignment="1">
      <alignment vertical="center"/>
    </xf>
    <xf numFmtId="166" fontId="2" fillId="2" borderId="1" xfId="2" applyNumberFormat="1" applyFont="1" applyFill="1" applyBorder="1" applyAlignment="1" applyProtection="1">
      <alignment vertical="center"/>
      <protection locked="0"/>
    </xf>
    <xf numFmtId="167" fontId="2" fillId="0" borderId="0" xfId="2" applyNumberFormat="1" applyFont="1" applyAlignment="1" applyProtection="1">
      <alignment vertical="center"/>
      <protection locked="0"/>
    </xf>
    <xf numFmtId="167" fontId="3" fillId="0" borderId="1" xfId="2" applyNumberFormat="1" applyFont="1" applyBorder="1" applyAlignment="1" applyProtection="1">
      <alignment vertical="center"/>
      <protection locked="0"/>
    </xf>
    <xf numFmtId="167" fontId="3" fillId="0" borderId="0" xfId="2" applyNumberFormat="1" applyFont="1" applyAlignment="1">
      <alignment horizontal="center" vertical="center"/>
    </xf>
    <xf numFmtId="0" fontId="2" fillId="2" borderId="1" xfId="2" applyFont="1" applyFill="1" applyBorder="1" applyAlignment="1">
      <alignment vertical="center"/>
    </xf>
    <xf numFmtId="167" fontId="3" fillId="0" borderId="0" xfId="2" applyNumberFormat="1" applyFont="1" applyAlignment="1" applyProtection="1">
      <alignment horizontal="center" vertical="center"/>
      <protection hidden="1"/>
    </xf>
    <xf numFmtId="0" fontId="12" fillId="0" borderId="0" xfId="0" applyFont="1" applyAlignment="1">
      <alignment horizontal="center"/>
    </xf>
    <xf numFmtId="166" fontId="3" fillId="0" borderId="1" xfId="0" applyNumberFormat="1" applyFont="1" applyBorder="1"/>
    <xf numFmtId="166" fontId="2" fillId="3" borderId="0" xfId="2" applyNumberFormat="1" applyFont="1" applyFill="1" applyAlignment="1" applyProtection="1">
      <alignment vertical="center"/>
      <protection hidden="1"/>
    </xf>
    <xf numFmtId="0" fontId="3" fillId="3" borderId="0" xfId="0" applyFont="1" applyFill="1" applyAlignment="1" applyProtection="1">
      <alignment horizontal="center"/>
      <protection hidden="1"/>
    </xf>
    <xf numFmtId="166" fontId="10" fillId="3" borderId="0" xfId="2" applyNumberFormat="1" applyFont="1" applyFill="1" applyAlignment="1" applyProtection="1">
      <alignment vertical="center"/>
      <protection hidden="1"/>
    </xf>
    <xf numFmtId="0" fontId="13" fillId="3" borderId="0" xfId="0" applyFont="1" applyFill="1" applyAlignment="1" applyProtection="1">
      <alignment horizontal="right" vertical="center"/>
      <protection hidden="1"/>
    </xf>
    <xf numFmtId="3" fontId="13" fillId="3" borderId="0" xfId="0" applyNumberFormat="1" applyFont="1" applyFill="1" applyProtection="1">
      <protection hidden="1"/>
    </xf>
    <xf numFmtId="3" fontId="3" fillId="3" borderId="0" xfId="0" applyNumberFormat="1" applyFont="1" applyFill="1" applyProtection="1">
      <protection hidden="1"/>
    </xf>
    <xf numFmtId="0" fontId="15" fillId="3" borderId="0" xfId="3" applyFont="1" applyFill="1" applyAlignment="1">
      <alignment vertical="center"/>
    </xf>
    <xf numFmtId="0" fontId="16" fillId="3" borderId="0" xfId="0" applyFont="1" applyFill="1" applyAlignment="1">
      <alignment horizontal="right" vertical="center"/>
    </xf>
    <xf numFmtId="0" fontId="17" fillId="3" borderId="0" xfId="0" applyFont="1" applyFill="1"/>
    <xf numFmtId="3" fontId="16" fillId="3" borderId="0" xfId="0" applyNumberFormat="1" applyFont="1" applyFill="1"/>
    <xf numFmtId="0" fontId="18" fillId="3" borderId="0" xfId="3" applyFont="1" applyFill="1" applyAlignment="1">
      <alignment vertical="center"/>
    </xf>
    <xf numFmtId="0" fontId="3" fillId="3" borderId="0" xfId="0" applyFont="1" applyFill="1" applyAlignment="1">
      <alignment horizontal="center" wrapText="1"/>
    </xf>
    <xf numFmtId="0" fontId="3" fillId="3" borderId="0" xfId="0" applyFont="1" applyFill="1" applyAlignment="1">
      <alignment horizontal="center"/>
    </xf>
    <xf numFmtId="0" fontId="3" fillId="3" borderId="0" xfId="0" applyFont="1" applyFill="1"/>
    <xf numFmtId="0" fontId="2" fillId="3" borderId="0" xfId="0" applyFont="1" applyFill="1"/>
    <xf numFmtId="0" fontId="2" fillId="3" borderId="0" xfId="3" applyFont="1" applyFill="1" applyAlignment="1">
      <alignment vertical="center"/>
    </xf>
    <xf numFmtId="0" fontId="11" fillId="3" borderId="0" xfId="0" applyFont="1" applyFill="1"/>
    <xf numFmtId="0" fontId="2" fillId="3" borderId="0" xfId="4" applyFont="1" applyFill="1" applyAlignment="1">
      <alignment horizontal="right"/>
    </xf>
    <xf numFmtId="0" fontId="2" fillId="3" borderId="0" xfId="4" applyFont="1" applyFill="1"/>
    <xf numFmtId="0" fontId="20" fillId="3" borderId="0" xfId="0" applyFont="1" applyFill="1"/>
    <xf numFmtId="0" fontId="21" fillId="0" borderId="0" xfId="0" applyFont="1" applyAlignment="1">
      <alignment horizontal="left" vertical="center"/>
    </xf>
    <xf numFmtId="0" fontId="11" fillId="0" borderId="0" xfId="0" applyFont="1" applyAlignment="1">
      <alignment horizontal="left" wrapText="1"/>
    </xf>
    <xf numFmtId="167" fontId="11" fillId="0" borderId="0" xfId="0" applyNumberFormat="1" applyFont="1" applyAlignment="1">
      <alignment horizontal="right"/>
    </xf>
    <xf numFmtId="0" fontId="11" fillId="0" borderId="0" xfId="0" applyFont="1" applyAlignment="1">
      <alignment horizontal="left"/>
    </xf>
    <xf numFmtId="0" fontId="11" fillId="0" borderId="0" xfId="0" applyFont="1" applyAlignment="1">
      <alignment horizontal="left" vertical="center"/>
    </xf>
    <xf numFmtId="0" fontId="2" fillId="0" borderId="0" xfId="0" applyFont="1" applyAlignment="1" applyProtection="1">
      <alignment horizontal="right" vertical="center"/>
      <protection locked="0"/>
    </xf>
    <xf numFmtId="0" fontId="2" fillId="0" borderId="0" xfId="0" applyFont="1" applyAlignment="1">
      <alignment horizontal="right" vertical="center"/>
    </xf>
    <xf numFmtId="0" fontId="4" fillId="0" borderId="0" xfId="0" applyFont="1" applyAlignment="1">
      <alignment vertical="center"/>
    </xf>
    <xf numFmtId="167" fontId="11" fillId="0" borderId="0" xfId="0" applyNumberFormat="1" applyFont="1" applyAlignment="1">
      <alignment horizontal="right" vertical="center" wrapText="1"/>
    </xf>
    <xf numFmtId="0" fontId="11" fillId="0" borderId="0" xfId="0" applyFont="1" applyAlignment="1">
      <alignment horizontal="center" vertical="center" wrapText="1"/>
    </xf>
    <xf numFmtId="0" fontId="11" fillId="0" borderId="0" xfId="0" applyFont="1" applyAlignment="1">
      <alignment horizontal="center" vertical="center"/>
    </xf>
    <xf numFmtId="0" fontId="9" fillId="0" borderId="1" xfId="0" applyFont="1" applyBorder="1" applyAlignment="1">
      <alignment horizontal="left" vertical="center"/>
    </xf>
    <xf numFmtId="0" fontId="11" fillId="0" borderId="1" xfId="0" applyFont="1" applyBorder="1" applyAlignment="1" applyProtection="1">
      <alignment horizontal="center"/>
      <protection hidden="1"/>
    </xf>
    <xf numFmtId="167" fontId="2" fillId="2" borderId="1" xfId="0" applyNumberFormat="1" applyFont="1" applyFill="1" applyBorder="1" applyAlignment="1">
      <alignment horizontal="right"/>
    </xf>
    <xf numFmtId="37" fontId="3" fillId="0" borderId="0" xfId="0" applyNumberFormat="1" applyFont="1" applyAlignment="1">
      <alignment horizontal="right"/>
    </xf>
    <xf numFmtId="167" fontId="3" fillId="0" borderId="0" xfId="0" applyNumberFormat="1" applyFont="1" applyAlignment="1" applyProtection="1">
      <alignment horizontal="right"/>
      <protection locked="0"/>
    </xf>
    <xf numFmtId="37" fontId="3" fillId="0" borderId="0" xfId="0" applyNumberFormat="1" applyFont="1" applyAlignment="1" applyProtection="1">
      <alignment horizontal="right"/>
      <protection locked="0"/>
    </xf>
    <xf numFmtId="166" fontId="2" fillId="0" borderId="0" xfId="0" applyNumberFormat="1" applyFont="1" applyAlignment="1" applyProtection="1">
      <alignment horizontal="right"/>
      <protection locked="0"/>
    </xf>
    <xf numFmtId="167" fontId="3" fillId="0" borderId="0" xfId="0" applyNumberFormat="1" applyFont="1" applyAlignment="1">
      <alignment horizontal="right"/>
    </xf>
    <xf numFmtId="0" fontId="9" fillId="0" borderId="1" xfId="0" applyFont="1" applyBorder="1" applyAlignment="1">
      <alignment horizontal="left" vertical="center" wrapText="1"/>
    </xf>
    <xf numFmtId="167" fontId="2" fillId="2" borderId="1" xfId="0" applyNumberFormat="1" applyFont="1" applyFill="1" applyBorder="1" applyAlignment="1" applyProtection="1">
      <alignment horizontal="right"/>
      <protection locked="0"/>
    </xf>
    <xf numFmtId="167" fontId="2" fillId="0" borderId="0" xfId="0" applyNumberFormat="1" applyFont="1" applyAlignment="1">
      <alignment horizontal="right"/>
    </xf>
    <xf numFmtId="37" fontId="2" fillId="0" borderId="0" xfId="0" applyNumberFormat="1" applyFont="1" applyAlignment="1">
      <alignment horizontal="right"/>
    </xf>
    <xf numFmtId="0" fontId="2" fillId="0" borderId="4" xfId="0" applyFont="1" applyBorder="1" applyAlignment="1">
      <alignment horizontal="left" vertical="center"/>
    </xf>
    <xf numFmtId="0" fontId="3" fillId="0" borderId="4" xfId="0" applyFont="1" applyBorder="1" applyAlignment="1">
      <alignment horizontal="center"/>
    </xf>
    <xf numFmtId="167" fontId="2" fillId="2" borderId="4" xfId="0" applyNumberFormat="1" applyFont="1" applyFill="1" applyBorder="1" applyAlignment="1">
      <alignment horizontal="right"/>
    </xf>
    <xf numFmtId="168" fontId="2" fillId="0" borderId="0" xfId="0" applyNumberFormat="1" applyFont="1" applyAlignment="1">
      <alignment horizontal="right"/>
    </xf>
    <xf numFmtId="0" fontId="3" fillId="0" borderId="1" xfId="0" applyFont="1" applyBorder="1" applyAlignment="1">
      <alignment horizontal="center"/>
    </xf>
    <xf numFmtId="0" fontId="11" fillId="0" borderId="0" xfId="0" applyFont="1" applyAlignment="1" applyProtection="1">
      <alignment horizontal="center"/>
      <protection hidden="1"/>
    </xf>
    <xf numFmtId="0" fontId="11" fillId="0" borderId="0" xfId="0" applyFont="1" applyAlignment="1">
      <alignment horizontal="center"/>
    </xf>
    <xf numFmtId="0" fontId="12" fillId="0" borderId="0" xfId="0" applyFont="1" applyAlignment="1">
      <alignment horizontal="center" wrapText="1"/>
    </xf>
    <xf numFmtId="167" fontId="2" fillId="4" borderId="0" xfId="0" applyNumberFormat="1" applyFont="1" applyFill="1" applyAlignment="1">
      <alignment horizontal="right"/>
    </xf>
    <xf numFmtId="0" fontId="11" fillId="0" borderId="1" xfId="0" applyFont="1" applyBorder="1" applyAlignment="1">
      <alignment horizontal="center"/>
    </xf>
    <xf numFmtId="0" fontId="9" fillId="0" borderId="4" xfId="0" applyFont="1" applyBorder="1" applyAlignment="1">
      <alignment horizontal="left" vertical="center"/>
    </xf>
    <xf numFmtId="167" fontId="2" fillId="2" borderId="4" xfId="0" applyNumberFormat="1" applyFont="1" applyFill="1" applyBorder="1" applyAlignment="1" applyProtection="1">
      <alignment horizontal="right"/>
      <protection locked="0"/>
    </xf>
    <xf numFmtId="0" fontId="10" fillId="3" borderId="0" xfId="0" applyFont="1" applyFill="1" applyAlignment="1" applyProtection="1">
      <alignment horizontal="left" vertical="center"/>
      <protection hidden="1"/>
    </xf>
    <xf numFmtId="0" fontId="12" fillId="3" borderId="0" xfId="0" applyFont="1" applyFill="1" applyAlignment="1" applyProtection="1">
      <alignment horizontal="center"/>
      <protection hidden="1"/>
    </xf>
    <xf numFmtId="167" fontId="10" fillId="3" borderId="0" xfId="0" applyNumberFormat="1" applyFont="1" applyFill="1" applyAlignment="1" applyProtection="1">
      <alignment horizontal="right"/>
      <protection hidden="1"/>
    </xf>
    <xf numFmtId="37" fontId="12" fillId="3" borderId="0" xfId="0" applyNumberFormat="1" applyFont="1" applyFill="1" applyAlignment="1" applyProtection="1">
      <alignment horizontal="right"/>
      <protection hidden="1"/>
    </xf>
    <xf numFmtId="167" fontId="13" fillId="3" borderId="0" xfId="0" applyNumberFormat="1" applyFont="1" applyFill="1" applyAlignment="1" applyProtection="1">
      <alignment horizontal="right"/>
      <protection hidden="1"/>
    </xf>
    <xf numFmtId="0" fontId="2" fillId="3" borderId="0" xfId="0" applyFont="1" applyFill="1" applyAlignment="1" applyProtection="1">
      <alignment horizontal="center"/>
      <protection hidden="1"/>
    </xf>
    <xf numFmtId="0" fontId="13" fillId="0" borderId="0" xfId="0" applyFont="1" applyAlignment="1" applyProtection="1">
      <alignment horizontal="right" vertical="center"/>
      <protection hidden="1"/>
    </xf>
    <xf numFmtId="0" fontId="2" fillId="0" borderId="0" xfId="0" applyFont="1" applyAlignment="1" applyProtection="1">
      <alignment horizontal="center"/>
      <protection hidden="1"/>
    </xf>
    <xf numFmtId="169" fontId="2" fillId="2" borderId="1" xfId="0" applyNumberFormat="1" applyFont="1" applyFill="1" applyBorder="1" applyAlignment="1">
      <alignment horizontal="right"/>
    </xf>
    <xf numFmtId="169" fontId="3" fillId="0" borderId="0" xfId="0" applyNumberFormat="1" applyFont="1" applyAlignment="1" applyProtection="1">
      <alignment horizontal="right"/>
      <protection locked="0"/>
    </xf>
    <xf numFmtId="0" fontId="9" fillId="3" borderId="0" xfId="3" applyFont="1" applyFill="1" applyAlignment="1">
      <alignment vertical="center"/>
    </xf>
    <xf numFmtId="167" fontId="16" fillId="3" borderId="0" xfId="0" applyNumberFormat="1" applyFont="1" applyFill="1" applyAlignment="1">
      <alignment horizontal="right"/>
    </xf>
    <xf numFmtId="0" fontId="22" fillId="3" borderId="0" xfId="0" applyFont="1" applyFill="1"/>
    <xf numFmtId="0" fontId="23" fillId="3" borderId="0" xfId="0" applyFont="1" applyFill="1"/>
    <xf numFmtId="0" fontId="9" fillId="3" borderId="0" xfId="0" applyFont="1" applyFill="1"/>
    <xf numFmtId="0" fontId="11" fillId="3" borderId="0" xfId="0" applyFont="1" applyFill="1" applyAlignment="1">
      <alignment horizontal="center"/>
    </xf>
    <xf numFmtId="167" fontId="11" fillId="3" borderId="0" xfId="0" applyNumberFormat="1" applyFont="1" applyFill="1" applyAlignment="1">
      <alignment horizontal="right"/>
    </xf>
    <xf numFmtId="0" fontId="24" fillId="3" borderId="0" xfId="0" applyFont="1" applyFill="1"/>
    <xf numFmtId="0" fontId="2" fillId="0" borderId="0" xfId="3" applyFont="1" applyAlignment="1">
      <alignment vertical="center"/>
    </xf>
    <xf numFmtId="0" fontId="3" fillId="0" borderId="0" xfId="5" quotePrefix="1" applyFont="1" applyAlignment="1">
      <alignment horizontal="left" vertical="center"/>
    </xf>
    <xf numFmtId="15" fontId="18" fillId="0" borderId="0" xfId="3" applyNumberFormat="1" applyFont="1" applyAlignment="1">
      <alignment horizontal="center" vertical="center" wrapText="1"/>
    </xf>
    <xf numFmtId="167" fontId="18" fillId="0" borderId="0" xfId="6" applyNumberFormat="1" applyFont="1" applyAlignment="1">
      <alignment horizontal="right" vertical="center" wrapText="1"/>
    </xf>
    <xf numFmtId="49" fontId="18" fillId="0" borderId="0" xfId="6" applyNumberFormat="1" applyFont="1" applyAlignment="1">
      <alignment horizontal="right" vertical="center" wrapText="1"/>
    </xf>
    <xf numFmtId="0" fontId="18" fillId="0" borderId="0" xfId="4" applyFont="1" applyAlignment="1">
      <alignment vertical="top" wrapText="1"/>
    </xf>
    <xf numFmtId="0" fontId="3" fillId="0" borderId="0" xfId="4" applyFont="1" applyAlignment="1">
      <alignment horizontal="center"/>
    </xf>
    <xf numFmtId="167" fontId="3" fillId="0" borderId="0" xfId="4" applyNumberFormat="1" applyFont="1" applyAlignment="1">
      <alignment horizontal="right"/>
    </xf>
    <xf numFmtId="167" fontId="3" fillId="0" borderId="0" xfId="4" applyNumberFormat="1" applyFont="1"/>
    <xf numFmtId="0" fontId="25" fillId="0" borderId="0" xfId="4" applyFont="1" applyAlignment="1" applyProtection="1">
      <alignment vertical="top" wrapText="1"/>
      <protection locked="0"/>
    </xf>
    <xf numFmtId="0" fontId="3" fillId="0" borderId="0" xfId="4" applyFont="1" applyAlignment="1" applyProtection="1">
      <alignment horizontal="center"/>
      <protection locked="0"/>
    </xf>
    <xf numFmtId="167" fontId="3" fillId="0" borderId="0" xfId="4" applyNumberFormat="1" applyFont="1" applyAlignment="1" applyProtection="1">
      <alignment horizontal="right"/>
      <protection locked="0"/>
    </xf>
    <xf numFmtId="167" fontId="3" fillId="0" borderId="0" xfId="4" applyNumberFormat="1" applyFont="1" applyProtection="1">
      <protection locked="0"/>
    </xf>
    <xf numFmtId="0" fontId="3" fillId="0" borderId="0" xfId="4" applyFont="1" applyAlignment="1" applyProtection="1">
      <alignment vertical="top" wrapText="1"/>
      <protection locked="0"/>
    </xf>
    <xf numFmtId="0" fontId="26" fillId="0" borderId="0" xfId="4" applyFont="1" applyAlignment="1" applyProtection="1">
      <alignment vertical="top" wrapText="1"/>
      <protection locked="0"/>
    </xf>
    <xf numFmtId="0" fontId="2" fillId="0" borderId="0" xfId="4" applyFont="1" applyAlignment="1" applyProtection="1">
      <alignment horizontal="center"/>
      <protection locked="0"/>
    </xf>
    <xf numFmtId="0" fontId="3" fillId="0" borderId="0" xfId="4" applyFont="1" applyAlignment="1">
      <alignment vertical="top" wrapText="1"/>
    </xf>
    <xf numFmtId="167" fontId="2" fillId="2" borderId="3" xfId="4" applyNumberFormat="1" applyFont="1" applyFill="1" applyBorder="1" applyAlignment="1">
      <alignment horizontal="left"/>
    </xf>
    <xf numFmtId="0" fontId="2" fillId="0" borderId="0" xfId="4" applyFont="1" applyAlignment="1">
      <alignment horizontal="center"/>
    </xf>
    <xf numFmtId="167" fontId="2" fillId="2" borderId="3" xfId="4" applyNumberFormat="1" applyFont="1" applyFill="1" applyBorder="1" applyAlignment="1">
      <alignment horizontal="right"/>
    </xf>
    <xf numFmtId="167" fontId="2" fillId="0" borderId="0" xfId="4" applyNumberFormat="1" applyFont="1"/>
    <xf numFmtId="0" fontId="25" fillId="0" borderId="0" xfId="4" applyFont="1" applyAlignment="1">
      <alignment vertical="top" wrapText="1"/>
    </xf>
    <xf numFmtId="0" fontId="25" fillId="0" borderId="0" xfId="4" applyFont="1" applyAlignment="1" applyProtection="1">
      <alignment vertical="top"/>
      <protection locked="0"/>
    </xf>
    <xf numFmtId="0" fontId="3" fillId="0" borderId="0" xfId="4" applyFont="1" applyAlignment="1" applyProtection="1">
      <alignment vertical="top"/>
      <protection locked="0"/>
    </xf>
    <xf numFmtId="0" fontId="3" fillId="0" borderId="0" xfId="4" applyFont="1"/>
    <xf numFmtId="167" fontId="2" fillId="2" borderId="5" xfId="4" applyNumberFormat="1" applyFont="1" applyFill="1" applyBorder="1" applyAlignment="1">
      <alignment horizontal="left" vertical="justify"/>
    </xf>
    <xf numFmtId="167" fontId="2" fillId="2" borderId="5" xfId="4" applyNumberFormat="1" applyFont="1" applyFill="1" applyBorder="1" applyAlignment="1">
      <alignment horizontal="right"/>
    </xf>
    <xf numFmtId="167" fontId="2" fillId="0" borderId="0" xfId="4" applyNumberFormat="1" applyFont="1" applyAlignment="1">
      <alignment horizontal="center"/>
    </xf>
    <xf numFmtId="167" fontId="2" fillId="2" borderId="5" xfId="4" applyNumberFormat="1" applyFont="1" applyFill="1" applyBorder="1" applyAlignment="1" applyProtection="1">
      <alignment horizontal="right"/>
      <protection locked="0"/>
    </xf>
    <xf numFmtId="167" fontId="2" fillId="0" borderId="0" xfId="4" applyNumberFormat="1" applyFont="1" applyAlignment="1" applyProtection="1">
      <alignment horizontal="center"/>
      <protection locked="0"/>
    </xf>
    <xf numFmtId="167" fontId="2" fillId="2" borderId="6" xfId="4" applyNumberFormat="1" applyFont="1" applyFill="1" applyBorder="1" applyAlignment="1">
      <alignment horizontal="left" vertical="justify"/>
    </xf>
    <xf numFmtId="167" fontId="2" fillId="2" borderId="6" xfId="4" applyNumberFormat="1" applyFont="1" applyFill="1" applyBorder="1" applyAlignment="1">
      <alignment horizontal="right"/>
    </xf>
    <xf numFmtId="167" fontId="2" fillId="3" borderId="0" xfId="4" applyNumberFormat="1" applyFont="1" applyFill="1" applyAlignment="1" applyProtection="1">
      <alignment horizontal="left" vertical="justify"/>
      <protection locked="0"/>
    </xf>
    <xf numFmtId="0" fontId="2" fillId="3" borderId="0" xfId="4" applyFont="1" applyFill="1" applyAlignment="1" applyProtection="1">
      <alignment horizontal="center"/>
      <protection locked="0"/>
    </xf>
    <xf numFmtId="167" fontId="2" fillId="3" borderId="0" xfId="4" applyNumberFormat="1" applyFont="1" applyFill="1" applyAlignment="1" applyProtection="1">
      <alignment horizontal="right"/>
      <protection locked="0"/>
    </xf>
    <xf numFmtId="167" fontId="2" fillId="3" borderId="0" xfId="4" applyNumberFormat="1" applyFont="1" applyFill="1" applyAlignment="1" applyProtection="1">
      <alignment horizontal="center"/>
      <protection locked="0"/>
    </xf>
    <xf numFmtId="0" fontId="13" fillId="3" borderId="0" xfId="4" applyFont="1" applyFill="1" applyAlignment="1">
      <alignment horizontal="right"/>
    </xf>
    <xf numFmtId="0" fontId="3" fillId="3" borderId="0" xfId="4" applyFont="1" applyFill="1" applyAlignment="1">
      <alignment horizontal="center"/>
    </xf>
    <xf numFmtId="167" fontId="27" fillId="3" borderId="0" xfId="4" applyNumberFormat="1" applyFont="1" applyFill="1" applyAlignment="1">
      <alignment horizontal="right"/>
    </xf>
    <xf numFmtId="0" fontId="8" fillId="3" borderId="0" xfId="4" applyFont="1" applyFill="1" applyAlignment="1">
      <alignment horizontal="center"/>
    </xf>
    <xf numFmtId="0" fontId="9" fillId="3" borderId="0" xfId="4" applyFont="1" applyFill="1"/>
    <xf numFmtId="0" fontId="16" fillId="3" borderId="0" xfId="4" applyFont="1" applyFill="1" applyAlignment="1">
      <alignment horizontal="right"/>
    </xf>
    <xf numFmtId="0" fontId="17" fillId="3" borderId="0" xfId="4" applyFont="1" applyFill="1" applyAlignment="1">
      <alignment horizontal="center"/>
    </xf>
    <xf numFmtId="167" fontId="16" fillId="3" borderId="0" xfId="4" applyNumberFormat="1" applyFont="1" applyFill="1" applyAlignment="1">
      <alignment horizontal="right"/>
    </xf>
    <xf numFmtId="167" fontId="8" fillId="3" borderId="0" xfId="4" applyNumberFormat="1" applyFont="1" applyFill="1" applyAlignment="1">
      <alignment horizontal="right"/>
    </xf>
    <xf numFmtId="167" fontId="3" fillId="3" borderId="0" xfId="4" applyNumberFormat="1" applyFont="1" applyFill="1" applyAlignment="1">
      <alignment horizontal="right"/>
    </xf>
    <xf numFmtId="167" fontId="9" fillId="3" borderId="0" xfId="4" applyNumberFormat="1" applyFont="1" applyFill="1"/>
    <xf numFmtId="167" fontId="9" fillId="3" borderId="0" xfId="4" applyNumberFormat="1" applyFont="1" applyFill="1" applyAlignment="1">
      <alignment horizontal="center"/>
    </xf>
    <xf numFmtId="0" fontId="2" fillId="0" borderId="0" xfId="3" applyFont="1" applyAlignment="1" applyProtection="1">
      <alignment vertical="center"/>
      <protection locked="0"/>
    </xf>
    <xf numFmtId="0" fontId="11" fillId="0" borderId="0" xfId="0" applyFont="1" applyAlignment="1" applyProtection="1">
      <alignment vertical="center"/>
      <protection locked="0"/>
    </xf>
    <xf numFmtId="0" fontId="11" fillId="0" borderId="0" xfId="6" applyFont="1" applyProtection="1">
      <protection locked="0"/>
    </xf>
    <xf numFmtId="0" fontId="11" fillId="0" borderId="0" xfId="0" applyFont="1" applyProtection="1">
      <protection locked="0"/>
    </xf>
    <xf numFmtId="0" fontId="30" fillId="0" borderId="0" xfId="0" applyFont="1" applyAlignment="1" applyProtection="1">
      <alignment horizontal="right"/>
      <protection locked="0"/>
    </xf>
    <xf numFmtId="0" fontId="23" fillId="0" borderId="0" xfId="6" applyFont="1" applyAlignment="1" applyProtection="1">
      <alignment horizontal="right" vertical="top"/>
      <protection locked="0"/>
    </xf>
    <xf numFmtId="0" fontId="30" fillId="0" borderId="0" xfId="6" applyFont="1" applyAlignment="1" applyProtection="1">
      <alignment vertical="center"/>
      <protection locked="0"/>
    </xf>
    <xf numFmtId="166" fontId="2" fillId="0" borderId="1" xfId="1" applyNumberFormat="1" applyFont="1" applyFill="1" applyBorder="1" applyAlignment="1" applyProtection="1">
      <alignment vertical="center"/>
      <protection locked="0"/>
    </xf>
    <xf numFmtId="3" fontId="3" fillId="0" borderId="0" xfId="6" applyNumberFormat="1" applyFont="1" applyAlignment="1" applyProtection="1">
      <alignment vertical="center"/>
      <protection locked="0"/>
    </xf>
    <xf numFmtId="0" fontId="3" fillId="0" borderId="0" xfId="6" applyFont="1" applyAlignment="1" applyProtection="1">
      <alignment vertical="center"/>
      <protection locked="0"/>
    </xf>
    <xf numFmtId="166" fontId="2" fillId="0" borderId="0" xfId="1" applyNumberFormat="1" applyFont="1" applyFill="1" applyBorder="1" applyAlignment="1" applyProtection="1">
      <alignment vertical="center"/>
      <protection locked="0"/>
    </xf>
    <xf numFmtId="166" fontId="2" fillId="2" borderId="6" xfId="1" applyNumberFormat="1" applyFont="1" applyFill="1" applyBorder="1" applyAlignment="1" applyProtection="1">
      <alignment horizontal="left" vertical="center"/>
      <protection locked="0"/>
    </xf>
    <xf numFmtId="166" fontId="2" fillId="2" borderId="6" xfId="1" applyNumberFormat="1" applyFont="1" applyFill="1" applyBorder="1" applyAlignment="1" applyProtection="1">
      <alignment vertical="center"/>
      <protection locked="0"/>
    </xf>
    <xf numFmtId="166" fontId="2" fillId="2" borderId="6" xfId="1" applyNumberFormat="1" applyFont="1" applyFill="1" applyBorder="1" applyAlignment="1" applyProtection="1">
      <alignment vertical="center"/>
    </xf>
    <xf numFmtId="166" fontId="2" fillId="0" borderId="0" xfId="1" applyNumberFormat="1" applyFont="1" applyFill="1" applyBorder="1" applyAlignment="1" applyProtection="1">
      <alignment horizontal="left" vertical="center"/>
      <protection locked="0"/>
    </xf>
    <xf numFmtId="166" fontId="2" fillId="0" borderId="0" xfId="1" applyNumberFormat="1" applyFont="1" applyFill="1" applyBorder="1" applyAlignment="1" applyProtection="1">
      <alignment horizontal="right" vertical="center"/>
      <protection locked="0"/>
    </xf>
    <xf numFmtId="166" fontId="2" fillId="0" borderId="1" xfId="1" applyNumberFormat="1" applyFont="1" applyFill="1" applyBorder="1" applyAlignment="1" applyProtection="1">
      <alignment vertical="center"/>
    </xf>
    <xf numFmtId="0" fontId="11" fillId="0" borderId="5" xfId="6" applyFont="1" applyBorder="1" applyAlignment="1" applyProtection="1">
      <alignment vertical="center" wrapText="1"/>
      <protection locked="0"/>
    </xf>
    <xf numFmtId="0" fontId="11" fillId="0" borderId="0" xfId="6" applyFont="1" applyAlignment="1" applyProtection="1">
      <alignment vertical="center" wrapText="1"/>
      <protection locked="0"/>
    </xf>
    <xf numFmtId="166" fontId="13" fillId="3" borderId="0" xfId="1" applyNumberFormat="1" applyFont="1" applyFill="1" applyBorder="1" applyAlignment="1" applyProtection="1">
      <alignment horizontal="left" vertical="center"/>
    </xf>
    <xf numFmtId="0" fontId="30" fillId="0" borderId="0" xfId="6" applyFont="1" applyAlignment="1">
      <alignment vertical="center"/>
    </xf>
    <xf numFmtId="166" fontId="13" fillId="3" borderId="0" xfId="1" applyNumberFormat="1" applyFont="1" applyFill="1" applyBorder="1" applyAlignment="1" applyProtection="1">
      <alignment horizontal="right" vertical="center"/>
    </xf>
    <xf numFmtId="166" fontId="13" fillId="3" borderId="0" xfId="1" applyNumberFormat="1" applyFont="1" applyFill="1" applyBorder="1" applyAlignment="1" applyProtection="1">
      <alignment vertical="center"/>
    </xf>
    <xf numFmtId="166" fontId="2" fillId="2" borderId="5" xfId="1" applyNumberFormat="1" applyFont="1" applyFill="1" applyBorder="1" applyAlignment="1" applyProtection="1">
      <alignment horizontal="left" vertical="center"/>
      <protection locked="0"/>
    </xf>
    <xf numFmtId="166" fontId="2" fillId="2" borderId="5" xfId="1" applyNumberFormat="1" applyFont="1" applyFill="1" applyBorder="1" applyAlignment="1" applyProtection="1">
      <alignment horizontal="right" vertical="center"/>
    </xf>
    <xf numFmtId="166" fontId="2" fillId="0" borderId="0" xfId="1" applyNumberFormat="1" applyFont="1" applyFill="1" applyBorder="1" applyAlignment="1" applyProtection="1">
      <alignment vertical="center"/>
    </xf>
    <xf numFmtId="0" fontId="23" fillId="0" borderId="5" xfId="0" applyFont="1" applyBorder="1" applyAlignment="1" applyProtection="1">
      <alignment vertical="top" wrapText="1"/>
      <protection locked="0"/>
    </xf>
    <xf numFmtId="0" fontId="23" fillId="0" borderId="0" xfId="0" applyFont="1" applyAlignment="1" applyProtection="1">
      <alignment vertical="top" wrapText="1"/>
      <protection locked="0"/>
    </xf>
    <xf numFmtId="0" fontId="11" fillId="0" borderId="0" xfId="0" applyFont="1" applyAlignment="1" applyProtection="1">
      <alignment vertical="top" wrapText="1"/>
      <protection locked="0"/>
    </xf>
    <xf numFmtId="166" fontId="3" fillId="0" borderId="0" xfId="1" applyNumberFormat="1" applyFont="1" applyFill="1" applyBorder="1" applyAlignment="1" applyProtection="1">
      <alignment vertical="center"/>
      <protection locked="0"/>
    </xf>
    <xf numFmtId="166" fontId="2" fillId="0" borderId="0" xfId="1" applyNumberFormat="1" applyFont="1" applyFill="1" applyBorder="1" applyAlignment="1" applyProtection="1">
      <alignment horizontal="right" vertical="center"/>
    </xf>
    <xf numFmtId="0" fontId="23" fillId="0" borderId="1" xfId="0" applyFont="1" applyBorder="1" applyAlignment="1" applyProtection="1">
      <alignment vertical="top" wrapText="1"/>
      <protection locked="0"/>
    </xf>
    <xf numFmtId="0" fontId="31" fillId="0" borderId="5" xfId="0" applyFont="1" applyBorder="1" applyAlignment="1" applyProtection="1">
      <alignment vertical="top" wrapText="1"/>
      <protection locked="0"/>
    </xf>
    <xf numFmtId="166" fontId="32" fillId="3" borderId="0" xfId="1" applyNumberFormat="1" applyFont="1" applyFill="1" applyBorder="1" applyAlignment="1" applyProtection="1">
      <alignment horizontal="left" vertical="center"/>
    </xf>
    <xf numFmtId="166" fontId="2" fillId="2" borderId="5" xfId="1" applyNumberFormat="1" applyFont="1" applyFill="1" applyBorder="1" applyAlignment="1" applyProtection="1">
      <alignment horizontal="left" vertical="center"/>
    </xf>
    <xf numFmtId="166" fontId="2" fillId="4" borderId="0" xfId="1" applyNumberFormat="1" applyFont="1" applyFill="1" applyBorder="1" applyAlignment="1" applyProtection="1">
      <alignment horizontal="right" vertical="center"/>
    </xf>
    <xf numFmtId="166" fontId="2" fillId="3" borderId="0" xfId="1" applyNumberFormat="1" applyFont="1" applyFill="1" applyBorder="1" applyAlignment="1" applyProtection="1">
      <alignment horizontal="left" vertical="center"/>
      <protection locked="0"/>
    </xf>
    <xf numFmtId="0" fontId="30" fillId="3" borderId="0" xfId="6" applyFont="1" applyFill="1" applyAlignment="1" applyProtection="1">
      <alignment vertical="center"/>
      <protection locked="0"/>
    </xf>
    <xf numFmtId="166" fontId="2" fillId="3" borderId="0" xfId="1" applyNumberFormat="1" applyFont="1" applyFill="1" applyBorder="1" applyAlignment="1" applyProtection="1">
      <alignment vertical="center"/>
    </xf>
    <xf numFmtId="166" fontId="2" fillId="3" borderId="0" xfId="1" applyNumberFormat="1" applyFont="1" applyFill="1" applyBorder="1" applyAlignment="1" applyProtection="1">
      <alignment horizontal="right" vertical="center"/>
    </xf>
    <xf numFmtId="166" fontId="32" fillId="3" borderId="0" xfId="1" applyNumberFormat="1" applyFont="1" applyFill="1" applyBorder="1" applyAlignment="1" applyProtection="1">
      <alignment vertical="center"/>
    </xf>
    <xf numFmtId="166" fontId="9" fillId="3" borderId="0" xfId="6" applyNumberFormat="1" applyFont="1" applyFill="1" applyAlignment="1">
      <alignment vertical="center"/>
    </xf>
    <xf numFmtId="166" fontId="16" fillId="3" borderId="0" xfId="1" applyNumberFormat="1" applyFont="1" applyFill="1" applyBorder="1" applyAlignment="1" applyProtection="1">
      <alignment horizontal="right" vertical="center"/>
    </xf>
    <xf numFmtId="0" fontId="33" fillId="3" borderId="0" xfId="3" applyFont="1" applyFill="1" applyAlignment="1">
      <alignment vertical="center"/>
    </xf>
    <xf numFmtId="0" fontId="17" fillId="3" borderId="0" xfId="6" applyFont="1" applyFill="1" applyAlignment="1">
      <alignment vertical="center"/>
    </xf>
    <xf numFmtId="166" fontId="34" fillId="3" borderId="0" xfId="1" applyNumberFormat="1" applyFont="1" applyFill="1" applyBorder="1" applyAlignment="1" applyProtection="1">
      <alignment vertical="center"/>
    </xf>
    <xf numFmtId="166" fontId="16" fillId="3" borderId="0" xfId="1" applyNumberFormat="1" applyFont="1" applyFill="1" applyBorder="1" applyAlignment="1" applyProtection="1">
      <alignment vertical="center"/>
    </xf>
    <xf numFmtId="0" fontId="11" fillId="3" borderId="0" xfId="6" applyFont="1" applyFill="1" applyAlignment="1">
      <alignment vertical="center"/>
    </xf>
    <xf numFmtId="0" fontId="3" fillId="3" borderId="0" xfId="6" applyFont="1" applyFill="1" applyAlignment="1">
      <alignment vertical="center"/>
    </xf>
    <xf numFmtId="0" fontId="3" fillId="3" borderId="0" xfId="6" applyFont="1" applyFill="1" applyAlignment="1">
      <alignment vertical="top"/>
    </xf>
    <xf numFmtId="0" fontId="30" fillId="3" borderId="0" xfId="3" applyFont="1" applyFill="1" applyAlignment="1">
      <alignment vertical="center"/>
    </xf>
    <xf numFmtId="0" fontId="30" fillId="3" borderId="0" xfId="4" applyFont="1" applyFill="1" applyAlignment="1">
      <alignment horizontal="right"/>
    </xf>
    <xf numFmtId="0" fontId="35" fillId="5" borderId="0" xfId="0" applyFont="1" applyFill="1" applyAlignment="1">
      <alignment vertical="center"/>
    </xf>
    <xf numFmtId="0" fontId="0" fillId="0" borderId="0" xfId="0" applyAlignment="1">
      <alignment vertical="center" wrapText="1"/>
    </xf>
    <xf numFmtId="0" fontId="40" fillId="0" borderId="0" xfId="0" applyFont="1"/>
    <xf numFmtId="0" fontId="3" fillId="3" borderId="0" xfId="3" applyFont="1" applyFill="1" applyAlignment="1">
      <alignment vertical="center"/>
    </xf>
    <xf numFmtId="0" fontId="42" fillId="0" borderId="5" xfId="0" applyFont="1" applyBorder="1" applyAlignment="1" applyProtection="1">
      <alignment vertical="top" wrapText="1"/>
      <protection locked="0"/>
    </xf>
    <xf numFmtId="0" fontId="42" fillId="0" borderId="0" xfId="0" applyFont="1" applyAlignment="1" applyProtection="1">
      <alignment vertical="top" wrapText="1"/>
      <protection locked="0"/>
    </xf>
    <xf numFmtId="165" fontId="2" fillId="0" borderId="0" xfId="0" applyNumberFormat="1" applyFont="1" applyAlignment="1" applyProtection="1">
      <alignment horizontal="center" vertical="center" wrapText="1"/>
      <protection locked="0"/>
    </xf>
    <xf numFmtId="0" fontId="2" fillId="0" borderId="0" xfId="0" applyFont="1" applyAlignment="1" applyProtection="1">
      <alignment horizontal="center" vertical="center"/>
      <protection locked="0"/>
    </xf>
    <xf numFmtId="0" fontId="2" fillId="0" borderId="0" xfId="0" applyFont="1" applyAlignment="1">
      <alignment horizontal="center" vertical="center"/>
    </xf>
    <xf numFmtId="1" fontId="18" fillId="0" borderId="0" xfId="6" applyNumberFormat="1" applyFont="1" applyAlignment="1" applyProtection="1">
      <alignment horizontal="center" vertical="center" wrapText="1"/>
      <protection locked="0"/>
    </xf>
    <xf numFmtId="1" fontId="18" fillId="0" borderId="0" xfId="6" applyNumberFormat="1" applyFont="1" applyAlignment="1">
      <alignment horizontal="center" vertical="center" wrapText="1"/>
    </xf>
    <xf numFmtId="167" fontId="18" fillId="0" borderId="0" xfId="6" applyNumberFormat="1" applyFont="1" applyAlignment="1">
      <alignment horizontal="center" vertical="center" wrapText="1"/>
    </xf>
    <xf numFmtId="49" fontId="18" fillId="0" borderId="0" xfId="6" applyNumberFormat="1" applyFont="1" applyAlignment="1">
      <alignment horizontal="center" vertical="center" wrapText="1"/>
    </xf>
    <xf numFmtId="0" fontId="30" fillId="0" borderId="0" xfId="6" applyFont="1" applyAlignment="1" applyProtection="1">
      <alignment horizontal="center" vertical="center" wrapText="1"/>
      <protection locked="0"/>
    </xf>
    <xf numFmtId="0" fontId="30" fillId="0" borderId="0" xfId="6" applyFont="1" applyAlignment="1" applyProtection="1">
      <alignment horizontal="center" vertical="center"/>
      <protection locked="0"/>
    </xf>
    <xf numFmtId="0" fontId="30" fillId="0" borderId="0" xfId="0" applyFont="1" applyAlignment="1">
      <alignment horizontal="left" vertical="center" wrapText="1"/>
    </xf>
    <xf numFmtId="166" fontId="2" fillId="0" borderId="5" xfId="1" applyNumberFormat="1" applyFont="1" applyFill="1" applyBorder="1" applyAlignment="1" applyProtection="1">
      <alignment vertical="center"/>
      <protection locked="0"/>
    </xf>
    <xf numFmtId="166" fontId="3" fillId="0" borderId="5" xfId="1" applyNumberFormat="1" applyFont="1" applyFill="1" applyBorder="1" applyAlignment="1" applyProtection="1">
      <alignment vertical="center"/>
      <protection locked="0"/>
    </xf>
    <xf numFmtId="166" fontId="3" fillId="0" borderId="1" xfId="1" applyNumberFormat="1" applyFont="1" applyFill="1" applyBorder="1" applyAlignment="1" applyProtection="1">
      <alignment vertical="center"/>
      <protection locked="0"/>
    </xf>
    <xf numFmtId="166" fontId="3" fillId="0" borderId="1" xfId="1" applyNumberFormat="1" applyFont="1" applyFill="1" applyBorder="1" applyAlignment="1" applyProtection="1">
      <alignment vertical="center"/>
    </xf>
    <xf numFmtId="0" fontId="30" fillId="0" borderId="0" xfId="0" applyFont="1" applyProtection="1">
      <protection locked="0"/>
    </xf>
    <xf numFmtId="166" fontId="2" fillId="0" borderId="5" xfId="1" applyNumberFormat="1" applyFont="1" applyFill="1" applyBorder="1" applyAlignment="1" applyProtection="1">
      <alignment vertical="center"/>
    </xf>
    <xf numFmtId="0" fontId="36" fillId="5" borderId="0" xfId="0" applyFont="1" applyFill="1" applyAlignment="1">
      <alignment horizontal="center" vertical="center" wrapText="1"/>
    </xf>
    <xf numFmtId="0" fontId="0" fillId="0" borderId="0" xfId="0" applyAlignment="1">
      <alignment vertical="center" wrapText="1"/>
    </xf>
    <xf numFmtId="0" fontId="39" fillId="5" borderId="0" xfId="0" applyFont="1" applyFill="1" applyAlignment="1">
      <alignment horizontal="center" vertical="center"/>
    </xf>
    <xf numFmtId="0" fontId="38" fillId="5" borderId="0" xfId="0" applyFont="1" applyFill="1" applyAlignment="1">
      <alignment horizontal="center" vertical="center"/>
    </xf>
    <xf numFmtId="0" fontId="35" fillId="5" borderId="0" xfId="0" applyFont="1" applyFill="1" applyAlignment="1">
      <alignment vertical="center"/>
    </xf>
    <xf numFmtId="0" fontId="37" fillId="5" borderId="0" xfId="0" applyFont="1" applyFill="1" applyAlignment="1">
      <alignment horizontal="center" vertical="center" wrapText="1"/>
    </xf>
    <xf numFmtId="0" fontId="41" fillId="5" borderId="0" xfId="0" applyFont="1" applyFill="1" applyAlignment="1">
      <alignment horizontal="center" vertical="center" wrapText="1"/>
    </xf>
    <xf numFmtId="0" fontId="13" fillId="3" borderId="0" xfId="0" applyFont="1" applyFill="1" applyAlignment="1" applyProtection="1">
      <alignment horizontal="right" vertical="center"/>
      <protection hidden="1"/>
    </xf>
    <xf numFmtId="0" fontId="16" fillId="3" borderId="0" xfId="0" applyFont="1" applyFill="1" applyAlignment="1">
      <alignment horizontal="righ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3" fillId="0" borderId="0" xfId="0" applyFont="1" applyAlignment="1">
      <alignment horizontal="center" vertical="center"/>
    </xf>
    <xf numFmtId="0" fontId="6" fillId="0" borderId="0" xfId="0" applyFont="1" applyAlignment="1">
      <alignment horizontal="center" vertical="center"/>
    </xf>
    <xf numFmtId="0" fontId="2" fillId="0" borderId="1" xfId="3" applyFont="1" applyBorder="1" applyAlignment="1">
      <alignment horizontal="center" vertical="center"/>
    </xf>
    <xf numFmtId="0" fontId="2" fillId="0" borderId="2" xfId="3" applyFont="1" applyBorder="1" applyAlignment="1">
      <alignment horizontal="center" vertical="center"/>
    </xf>
    <xf numFmtId="0" fontId="2" fillId="0" borderId="0" xfId="3" applyFont="1" applyAlignment="1">
      <alignment horizontal="center" vertical="center"/>
    </xf>
    <xf numFmtId="0" fontId="2" fillId="0" borderId="0" xfId="3" applyFont="1" applyAlignment="1" applyProtection="1">
      <alignment horizontal="center" vertical="center"/>
      <protection locked="0"/>
    </xf>
  </cellXfs>
  <cellStyles count="7">
    <cellStyle name="Comma" xfId="1" builtinId="3"/>
    <cellStyle name="Normal" xfId="0" builtinId="0"/>
    <cellStyle name="Normal_BAL" xfId="3"/>
    <cellStyle name="Normal_Financial statements 2000 Alcomet" xfId="4"/>
    <cellStyle name="Normal_Financial statements_bg model 2002" xfId="6"/>
    <cellStyle name="Normal_P&amp;L" xfId="2"/>
    <cellStyle name="Normal_P&amp;L_Financial statements_bg model 2002" xfId="5"/>
  </cellStyles>
  <dxfs count="53">
    <dxf>
      <font>
        <strike val="0"/>
        <u val="double"/>
      </font>
    </dxf>
    <dxf>
      <font>
        <strike val="0"/>
        <u val="double"/>
      </font>
    </dxf>
    <dxf>
      <font>
        <strike val="0"/>
        <u val="double"/>
      </font>
    </dxf>
    <dxf>
      <font>
        <color theme="0"/>
      </font>
      <fill>
        <patternFill>
          <bgColor theme="0"/>
        </patternFill>
      </fill>
      <border>
        <left/>
        <right/>
        <top/>
        <bottom/>
      </border>
    </dxf>
    <dxf>
      <font>
        <strike val="0"/>
        <u val="double"/>
      </font>
    </dxf>
    <dxf>
      <font>
        <strike val="0"/>
        <u val="double"/>
      </font>
    </dxf>
    <dxf>
      <font>
        <strike val="0"/>
        <color theme="0" tint="-4.9989318521683403E-2"/>
      </font>
    </dxf>
    <dxf>
      <font>
        <strike val="0"/>
        <u val="double"/>
      </font>
    </dxf>
    <dxf>
      <font>
        <strike val="0"/>
        <u val="double"/>
      </font>
    </dxf>
    <dxf>
      <font>
        <strike val="0"/>
        <u val="double"/>
      </font>
    </dxf>
    <dxf>
      <font>
        <strike val="0"/>
        <u val="double"/>
      </font>
    </dxf>
    <dxf>
      <font>
        <b val="0"/>
        <i val="0"/>
        <color theme="1"/>
      </font>
      <numFmt numFmtId="0" formatCode="General"/>
      <border>
        <top style="hair">
          <color indexed="64"/>
        </top>
      </border>
    </dxf>
    <dxf>
      <font>
        <strike val="0"/>
        <u val="double"/>
      </font>
    </dxf>
    <dxf>
      <font>
        <strike val="0"/>
        <u val="double"/>
      </font>
    </dxf>
    <dxf>
      <font>
        <strike val="0"/>
        <u val="double"/>
      </font>
    </dxf>
    <dxf>
      <font>
        <strike val="0"/>
        <u val="double"/>
      </font>
    </dxf>
    <dxf>
      <font>
        <strike val="0"/>
        <u val="double"/>
      </font>
    </dxf>
    <dxf>
      <font>
        <strike val="0"/>
        <u val="double"/>
      </font>
    </dxf>
    <dxf>
      <font>
        <strike val="0"/>
        <color theme="0" tint="-4.9989318521683403E-2"/>
      </font>
    </dxf>
    <dxf>
      <font>
        <strike val="0"/>
        <u val="double"/>
      </font>
    </dxf>
    <dxf>
      <font>
        <strike val="0"/>
        <u val="double"/>
      </font>
    </dxf>
    <dxf>
      <font>
        <strike val="0"/>
        <u val="double"/>
      </font>
    </dxf>
    <dxf>
      <font>
        <strike val="0"/>
        <u val="double"/>
      </font>
    </dxf>
    <dxf>
      <font>
        <b val="0"/>
        <i val="0"/>
        <color theme="1"/>
      </font>
      <numFmt numFmtId="0" formatCode="General"/>
      <border>
        <top style="hair">
          <color indexed="64"/>
        </top>
      </border>
    </dxf>
    <dxf>
      <font>
        <color auto="1"/>
      </font>
    </dxf>
    <dxf>
      <font>
        <color auto="1"/>
      </font>
    </dxf>
    <dxf>
      <font>
        <color auto="1"/>
      </font>
    </dxf>
    <dxf>
      <font>
        <color auto="1"/>
      </font>
    </dxf>
    <dxf>
      <font>
        <color auto="1"/>
      </font>
    </dxf>
    <dxf>
      <font>
        <color auto="1"/>
      </font>
    </dxf>
    <dxf>
      <font>
        <color auto="1"/>
      </font>
      <fill>
        <patternFill patternType="none">
          <fgColor indexed="64"/>
          <bgColor indexed="65"/>
        </patternFill>
      </fill>
    </dxf>
    <dxf>
      <font>
        <color auto="1"/>
      </font>
    </dxf>
    <dxf>
      <font>
        <color auto="1"/>
      </font>
    </dxf>
    <dxf>
      <font>
        <color auto="1"/>
      </font>
    </dxf>
    <dxf>
      <font>
        <strike val="0"/>
        <u val="double"/>
      </font>
    </dxf>
    <dxf>
      <font>
        <strike val="0"/>
        <u val="double"/>
      </font>
    </dxf>
    <dxf>
      <font>
        <strike val="0"/>
        <u val="double"/>
      </font>
    </dxf>
    <dxf>
      <font>
        <strike val="0"/>
        <u val="double"/>
      </font>
    </dxf>
    <dxf>
      <font>
        <strike val="0"/>
        <u val="double"/>
      </font>
    </dxf>
    <dxf>
      <font>
        <strike val="0"/>
        <u val="double"/>
      </font>
    </dxf>
    <dxf>
      <font>
        <strike val="0"/>
        <u val="double"/>
      </font>
    </dxf>
    <dxf>
      <font>
        <strike val="0"/>
        <u val="double"/>
      </font>
    </dxf>
    <dxf>
      <font>
        <strike val="0"/>
        <color theme="0" tint="-4.9989318521683403E-2"/>
      </font>
    </dxf>
    <dxf>
      <font>
        <strike val="0"/>
        <u val="double"/>
      </font>
    </dxf>
    <dxf>
      <font>
        <strike val="0"/>
        <u val="double"/>
      </font>
    </dxf>
    <dxf>
      <font>
        <b val="0"/>
        <i val="0"/>
        <color theme="1"/>
      </font>
      <numFmt numFmtId="0" formatCode="General"/>
      <border>
        <top style="hair">
          <color indexed="64"/>
        </top>
      </border>
    </dxf>
    <dxf>
      <font>
        <strike val="0"/>
        <u val="double"/>
      </font>
    </dxf>
    <dxf>
      <font>
        <strike val="0"/>
        <u val="double"/>
      </font>
    </dxf>
    <dxf>
      <font>
        <strike val="0"/>
        <u val="double"/>
      </font>
    </dxf>
    <dxf>
      <font>
        <strike val="0"/>
        <color theme="0" tint="-4.9989318521683403E-2"/>
      </font>
    </dxf>
    <dxf>
      <font>
        <b val="0"/>
        <i val="0"/>
        <color theme="1"/>
      </font>
      <numFmt numFmtId="0" formatCode="General"/>
      <border>
        <top style="hair">
          <color indexed="64"/>
        </top>
      </border>
    </dxf>
    <dxf>
      <font>
        <strike val="0"/>
        <u val="double"/>
      </font>
    </dxf>
    <dxf>
      <font>
        <strike val="0"/>
        <u val="doubl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057;&#1095;&#1077;&#1090;&#1086;&#1074;&#1086;&#1076;&#1089;&#1090;&#1074;&#1086;%20&#1086;&#1090;%20&#1086;&#1092;&#1080;&#1089;&#1072;\&#1058;&#1050;%20&#1048;&#1084;&#1086;&#1090;&#1080;\2024%20&#1086;&#1073;&#1097;&#1072;\2-&#1088;&#1086;%20&#1090;&#1088;&#1080;&#1084;&#1077;&#1089;\_GFO_MSS_2024_TK_Imoti_AD.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057;&#1095;&#1077;&#1090;&#1086;&#1074;&#1086;&#1076;&#1089;&#1090;&#1074;&#1086;%20&#1086;&#1090;%20&#1086;&#1092;&#1080;&#1089;&#1072;\&#1058;&#1050;%20&#1048;&#1084;&#1086;&#1090;&#1080;\2024%20&#1086;&#1073;&#1097;&#1072;\3-&#1090;&#1086;%20&#1090;&#1088;&#1080;&#1084;&#1077;&#1089;\&#1075;&#1086;&#1090;&#1086;&#1074;&#1080;%20&#1089;&#1077;&#1087;&#1090;&#1077;&#1084;&#1074;&#1088;&#1080;\_GFO_MSS_2024_TK_Imoti_AD.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1057;&#1095;&#1077;&#1090;&#1086;&#1074;&#1086;&#1076;&#1089;&#1090;&#1074;&#1086;%20&#1086;&#1090;%20&#1086;&#1092;&#1080;&#1089;&#1072;\&#1058;&#1050;%20&#1048;&#1084;&#1086;&#1090;&#1080;\2024%20&#1086;&#1073;&#1097;&#1072;\4-&#1090;&#1086;%20&#1090;&#1088;&#1080;&#1084;&#1077;&#1089;\&#1075;&#1086;&#1090;&#1086;&#1074;&#1080;%20&#1089;&#1077;&#1087;&#1090;&#1077;&#1084;&#1074;&#1088;&#1080;\_GFO_MSS_2024_TK_Imoti_A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АЧАЛО"/>
      <sheetName val="баланс"/>
      <sheetName val="ОД"/>
      <sheetName val="ОВД"/>
      <sheetName val="ОПП"/>
      <sheetName val="СК"/>
      <sheetName val="ДА"/>
      <sheetName val="фин.А"/>
      <sheetName val="вземания"/>
      <sheetName val="отсрочени.Д"/>
      <sheetName val="Д.ДВД"/>
      <sheetName val="равн.Д"/>
      <sheetName val="МЗ"/>
      <sheetName val="ПС"/>
      <sheetName val="ОК"/>
      <sheetName val="упр.К"/>
      <sheetName val="Рез."/>
      <sheetName val="ФР"/>
      <sheetName val="фин.П"/>
      <sheetName val="задължения"/>
      <sheetName val="други.А+П"/>
      <sheetName val="Приходи"/>
      <sheetName val="Разходи"/>
      <sheetName val="дог.строителство"/>
      <sheetName val="грешки"/>
      <sheetName val="НПАкция"/>
      <sheetName val="доход-ръков."/>
      <sheetName val="условни.А+П"/>
      <sheetName val="риск"/>
      <sheetName val="сегменти"/>
      <sheetName val="СЛ"/>
      <sheetName val="СЛ.2"/>
      <sheetName val="коефициенти"/>
      <sheetName val="B"/>
      <sheetName val="O"/>
      <sheetName val="движ.ДВД"/>
      <sheetName val="-"/>
    </sheetNames>
    <sheetDataSet>
      <sheetData sheetId="0">
        <row r="1">
          <cell r="AA1">
            <v>30</v>
          </cell>
          <cell r="AB1">
            <v>6</v>
          </cell>
          <cell r="AC1">
            <v>2024</v>
          </cell>
        </row>
        <row r="3">
          <cell r="AB3">
            <v>0</v>
          </cell>
        </row>
        <row r="44">
          <cell r="A44" t="str">
            <v>Представляващ:</v>
          </cell>
          <cell r="F44" t="str">
            <v>Съставител:</v>
          </cell>
        </row>
        <row r="46">
          <cell r="A46" t="str">
            <v>Борислава Юриева Фивейска        Марин Иванов Стоев</v>
          </cell>
          <cell r="F46" t="str">
            <v>Мила Валентинова Павлова</v>
          </cell>
        </row>
        <row r="49">
          <cell r="C49" t="str">
            <v>Заверил:</v>
          </cell>
        </row>
        <row r="51">
          <cell r="C51" t="str">
            <v>Таня Станева, д.е.с., регистриран одитор</v>
          </cell>
        </row>
        <row r="52">
          <cell r="P52">
            <v>7</v>
          </cell>
          <cell r="R52">
            <v>36</v>
          </cell>
        </row>
      </sheetData>
      <sheetData sheetId="1">
        <row r="42">
          <cell r="F42">
            <v>52</v>
          </cell>
          <cell r="I42">
            <v>13</v>
          </cell>
        </row>
        <row r="58">
          <cell r="F58">
            <v>47851</v>
          </cell>
        </row>
        <row r="63">
          <cell r="F63">
            <v>0</v>
          </cell>
        </row>
        <row r="65">
          <cell r="F65">
            <v>0</v>
          </cell>
        </row>
        <row r="67">
          <cell r="F67">
            <v>0</v>
          </cell>
        </row>
        <row r="69">
          <cell r="F69">
            <v>-17346</v>
          </cell>
        </row>
        <row r="71">
          <cell r="F71">
            <v>-32</v>
          </cell>
        </row>
        <row r="73">
          <cell r="F73">
            <v>-54</v>
          </cell>
          <cell r="I73">
            <v>70</v>
          </cell>
        </row>
        <row r="75">
          <cell r="F75">
            <v>30473</v>
          </cell>
        </row>
        <row r="77">
          <cell r="F77">
            <v>0</v>
          </cell>
        </row>
        <row r="79">
          <cell r="F79">
            <v>30473</v>
          </cell>
        </row>
      </sheetData>
      <sheetData sheetId="2">
        <row r="55">
          <cell r="F55">
            <v>-54</v>
          </cell>
        </row>
        <row r="71">
          <cell r="A71" t="str">
            <v>Приложенията от страница 7 до страница 36 са неразделна част от финансовия отчет.</v>
          </cell>
        </row>
      </sheetData>
      <sheetData sheetId="3"/>
      <sheetData sheetId="4">
        <row r="77">
          <cell r="C77">
            <v>52</v>
          </cell>
          <cell r="E77">
            <v>1</v>
          </cell>
        </row>
      </sheetData>
      <sheetData sheetId="5">
        <row r="96">
          <cell r="C96">
            <v>47851</v>
          </cell>
          <cell r="E96">
            <v>0</v>
          </cell>
          <cell r="G96">
            <v>0</v>
          </cell>
          <cell r="I96">
            <v>0</v>
          </cell>
          <cell r="K96">
            <v>-17346</v>
          </cell>
          <cell r="M96">
            <v>-32</v>
          </cell>
          <cell r="O96">
            <v>30473</v>
          </cell>
          <cell r="Q96">
            <v>0</v>
          </cell>
          <cell r="S96">
            <v>30473</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54">
          <cell r="M54" t="str">
            <v>Таня Станева, д.е.с., регистриран одитор</v>
          </cell>
          <cell r="N54" t="str">
            <v>СОП „Захаринова и Партньори” ООД</v>
          </cell>
        </row>
        <row r="55">
          <cell r="M55">
            <v>45530</v>
          </cell>
          <cell r="N55">
            <v>41820</v>
          </cell>
        </row>
        <row r="56">
          <cell r="M56" t="str">
            <v>Таня Станева, д.е.с., регистриран одитор</v>
          </cell>
          <cell r="N56" t="str">
            <v>СОП „Захаринова и Партньори” ООД</v>
          </cell>
        </row>
        <row r="57">
          <cell r="M57">
            <v>45530</v>
          </cell>
          <cell r="N57">
            <v>41820</v>
          </cell>
        </row>
        <row r="58">
          <cell r="M58" t="str">
            <v>Таня Станева, д.е.с., регистриран одитор</v>
          </cell>
          <cell r="N58" t="str">
            <v>СОП „Захаринова и Партньори” ООД</v>
          </cell>
        </row>
        <row r="59">
          <cell r="M59">
            <v>45530</v>
          </cell>
          <cell r="N59">
            <v>41820</v>
          </cell>
        </row>
        <row r="60">
          <cell r="M60" t="str">
            <v>Таня Станева, д.е.с., регистриран одитор</v>
          </cell>
          <cell r="N60" t="str">
            <v>СОП „Захаринова и Партньори” ООД</v>
          </cell>
        </row>
        <row r="61">
          <cell r="M61">
            <v>45530</v>
          </cell>
          <cell r="N61">
            <v>41820</v>
          </cell>
        </row>
        <row r="62">
          <cell r="M62" t="str">
            <v>С</v>
          </cell>
          <cell r="N62" t="str">
            <v>КП</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АЧАЛО"/>
      <sheetName val="баланс"/>
      <sheetName val="ОД"/>
      <sheetName val="ОВД"/>
      <sheetName val="ОПП"/>
      <sheetName val="СК"/>
      <sheetName val="ДА"/>
      <sheetName val="фин.А"/>
      <sheetName val="вземания"/>
      <sheetName val="отсрочени.Д"/>
      <sheetName val="Д.ДВД"/>
      <sheetName val="равн.Д"/>
      <sheetName val="МЗ"/>
      <sheetName val="ПС"/>
      <sheetName val="ОК"/>
      <sheetName val="упр.К"/>
      <sheetName val="Рез."/>
      <sheetName val="ФР"/>
      <sheetName val="фин.П"/>
      <sheetName val="задължения"/>
      <sheetName val="други.А+П"/>
      <sheetName val="Приходи"/>
      <sheetName val="Разходи"/>
      <sheetName val="дог.строителство"/>
      <sheetName val="грешки"/>
      <sheetName val="НПАкция"/>
      <sheetName val="доход-ръков."/>
      <sheetName val="условни.А+П"/>
      <sheetName val="риск"/>
      <sheetName val="сегменти"/>
      <sheetName val="СЛ"/>
      <sheetName val="СЛ.2"/>
      <sheetName val="коефициенти"/>
      <sheetName val="B"/>
      <sheetName val="O"/>
      <sheetName val="движ.ДВД"/>
      <sheetName val="-"/>
    </sheetNames>
    <sheetDataSet>
      <sheetData sheetId="0">
        <row r="1">
          <cell r="AA1">
            <v>31</v>
          </cell>
          <cell r="AB1">
            <v>12</v>
          </cell>
          <cell r="AC1">
            <v>2024</v>
          </cell>
          <cell r="AI1" t="str">
            <v>януари</v>
          </cell>
        </row>
        <row r="2">
          <cell r="AA2">
            <v>45565</v>
          </cell>
          <cell r="AI2" t="str">
            <v>февруари</v>
          </cell>
        </row>
        <row r="3">
          <cell r="B3" t="str">
            <v>ТК - ИМОТИ АД</v>
          </cell>
          <cell r="AI3" t="str">
            <v>март</v>
          </cell>
        </row>
        <row r="4">
          <cell r="AI4" t="str">
            <v>април</v>
          </cell>
        </row>
        <row r="5">
          <cell r="AI5" t="str">
            <v>май</v>
          </cell>
        </row>
        <row r="6">
          <cell r="AI6" t="str">
            <v>юни</v>
          </cell>
        </row>
        <row r="7">
          <cell r="AI7" t="str">
            <v>юли</v>
          </cell>
        </row>
        <row r="8">
          <cell r="AI8" t="str">
            <v>август</v>
          </cell>
        </row>
        <row r="9">
          <cell r="AI9" t="str">
            <v>септември</v>
          </cell>
        </row>
        <row r="10">
          <cell r="AI10" t="str">
            <v>октомври</v>
          </cell>
        </row>
        <row r="11">
          <cell r="AI11" t="str">
            <v>ноември</v>
          </cell>
        </row>
        <row r="12">
          <cell r="AI12" t="str">
            <v>декември</v>
          </cell>
        </row>
      </sheetData>
      <sheetData sheetId="1">
        <row r="25">
          <cell r="L25">
            <v>0</v>
          </cell>
        </row>
        <row r="44">
          <cell r="L44">
            <v>0</v>
          </cell>
        </row>
        <row r="46">
          <cell r="L46">
            <v>0</v>
          </cell>
        </row>
        <row r="58">
          <cell r="I58">
            <v>231</v>
          </cell>
          <cell r="L58">
            <v>0</v>
          </cell>
        </row>
        <row r="71">
          <cell r="I71">
            <v>22</v>
          </cell>
          <cell r="L71">
            <v>0</v>
          </cell>
        </row>
        <row r="75">
          <cell r="I75">
            <v>253</v>
          </cell>
          <cell r="L75">
            <v>0</v>
          </cell>
        </row>
        <row r="79">
          <cell r="I79">
            <v>253</v>
          </cell>
          <cell r="L79">
            <v>0</v>
          </cell>
        </row>
        <row r="93">
          <cell r="L93">
            <v>0</v>
          </cell>
        </row>
        <row r="112">
          <cell r="L112">
            <v>0</v>
          </cell>
        </row>
        <row r="114">
          <cell r="L114">
            <v>0</v>
          </cell>
        </row>
      </sheetData>
      <sheetData sheetId="2">
        <row r="1">
          <cell r="A1" t="str">
            <v>ТК - ИМОТИ АД</v>
          </cell>
        </row>
      </sheetData>
      <sheetData sheetId="3"/>
      <sheetData sheetId="4"/>
      <sheetData sheetId="5">
        <row r="12">
          <cell r="C12">
            <v>231</v>
          </cell>
          <cell r="E12">
            <v>0</v>
          </cell>
          <cell r="G12">
            <v>0</v>
          </cell>
          <cell r="I12">
            <v>0</v>
          </cell>
          <cell r="K12">
            <v>0</v>
          </cell>
          <cell r="M12">
            <v>-48</v>
          </cell>
          <cell r="O12">
            <v>183</v>
          </cell>
          <cell r="Q12">
            <v>0</v>
          </cell>
          <cell r="S12">
            <v>183</v>
          </cell>
        </row>
        <row r="54">
          <cell r="C54">
            <v>231</v>
          </cell>
          <cell r="E54">
            <v>0</v>
          </cell>
          <cell r="G54">
            <v>0</v>
          </cell>
          <cell r="I54">
            <v>0</v>
          </cell>
          <cell r="K54">
            <v>0</v>
          </cell>
          <cell r="M54">
            <v>22</v>
          </cell>
          <cell r="O54">
            <v>253</v>
          </cell>
          <cell r="Q54">
            <v>0</v>
          </cell>
          <cell r="S54">
            <v>253</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АЧАЛО"/>
      <sheetName val="баланс"/>
      <sheetName val="ОД"/>
      <sheetName val="ОВД"/>
      <sheetName val="ОПП"/>
      <sheetName val="СК"/>
      <sheetName val="ДА"/>
      <sheetName val="фин.А"/>
      <sheetName val="вземания"/>
      <sheetName val="отсрочени.Д"/>
      <sheetName val="Д.ДВД"/>
      <sheetName val="равн.Д"/>
      <sheetName val="МЗ"/>
      <sheetName val="ПС"/>
      <sheetName val="ОК"/>
      <sheetName val="упр.К"/>
      <sheetName val="Рез."/>
      <sheetName val="ФР"/>
      <sheetName val="фин.П"/>
      <sheetName val="задължения"/>
      <sheetName val="други.А+П"/>
      <sheetName val="Приходи"/>
      <sheetName val="Разходи"/>
      <sheetName val="дог.строителство"/>
      <sheetName val="грешки"/>
      <sheetName val="НПАкция"/>
      <sheetName val="доход-ръков."/>
      <sheetName val="условни.А+П"/>
      <sheetName val="риск"/>
      <sheetName val="сегменти"/>
      <sheetName val="СЛ"/>
      <sheetName val="СЛ.2"/>
      <sheetName val="коефициенти"/>
      <sheetName val="B"/>
      <sheetName val="O"/>
      <sheetName val="движ.ДВД"/>
      <sheetName val="-"/>
    </sheetNames>
    <sheetDataSet>
      <sheetData sheetId="0">
        <row r="1">
          <cell r="AA1">
            <v>31</v>
          </cell>
          <cell r="AB1">
            <v>12</v>
          </cell>
          <cell r="AD1">
            <v>2024</v>
          </cell>
          <cell r="AF1">
            <v>2023</v>
          </cell>
        </row>
        <row r="2">
          <cell r="AA2">
            <v>45657</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tabSelected="1" workbookViewId="0"/>
  </sheetViews>
  <sheetFormatPr defaultRowHeight="15"/>
  <sheetData>
    <row r="1" spans="1:10">
      <c r="A1" s="236"/>
      <c r="B1" s="258" t="s">
        <v>174</v>
      </c>
      <c r="C1" s="258"/>
      <c r="D1" s="258"/>
      <c r="E1" s="258"/>
      <c r="F1" s="258"/>
      <c r="G1" s="258"/>
      <c r="H1" s="258"/>
      <c r="I1" s="237"/>
      <c r="J1" s="237"/>
    </row>
    <row r="2" spans="1:10">
      <c r="A2" s="236"/>
      <c r="B2" s="258"/>
      <c r="C2" s="258"/>
      <c r="D2" s="258"/>
      <c r="E2" s="258"/>
      <c r="F2" s="258"/>
      <c r="G2" s="258"/>
      <c r="H2" s="258"/>
      <c r="I2" s="237"/>
      <c r="J2" s="237"/>
    </row>
    <row r="3" spans="1:10">
      <c r="A3" s="236"/>
      <c r="B3" s="258"/>
      <c r="C3" s="258"/>
      <c r="D3" s="258"/>
      <c r="E3" s="258"/>
      <c r="F3" s="258"/>
      <c r="G3" s="258"/>
      <c r="H3" s="258"/>
      <c r="I3" s="237"/>
      <c r="J3" s="237"/>
    </row>
    <row r="4" spans="1:10">
      <c r="A4" s="236"/>
      <c r="B4" s="258"/>
      <c r="C4" s="258"/>
      <c r="D4" s="258"/>
      <c r="E4" s="258"/>
      <c r="F4" s="258"/>
      <c r="G4" s="258"/>
      <c r="H4" s="258"/>
      <c r="I4" s="237"/>
      <c r="J4" s="237"/>
    </row>
    <row r="5" spans="1:10">
      <c r="A5" s="236"/>
      <c r="B5" s="258"/>
      <c r="C5" s="258"/>
      <c r="D5" s="258"/>
      <c r="E5" s="258"/>
      <c r="F5" s="258"/>
      <c r="G5" s="258"/>
      <c r="H5" s="258"/>
      <c r="I5" s="237"/>
      <c r="J5" s="237"/>
    </row>
    <row r="6" spans="1:10">
      <c r="A6" s="236"/>
      <c r="B6" s="258"/>
      <c r="C6" s="258"/>
      <c r="D6" s="258"/>
      <c r="E6" s="258"/>
      <c r="F6" s="258"/>
      <c r="G6" s="258"/>
      <c r="H6" s="258"/>
      <c r="I6" s="237"/>
      <c r="J6" s="237"/>
    </row>
    <row r="7" spans="1:10">
      <c r="A7" s="263" t="s">
        <v>186</v>
      </c>
      <c r="B7" s="263"/>
      <c r="C7" s="263"/>
      <c r="D7" s="263"/>
      <c r="E7" s="263"/>
      <c r="F7" s="263"/>
      <c r="G7" s="263"/>
      <c r="H7" s="263"/>
      <c r="I7" s="263"/>
      <c r="J7" s="259"/>
    </row>
    <row r="8" spans="1:10">
      <c r="A8" s="263"/>
      <c r="B8" s="263"/>
      <c r="C8" s="263"/>
      <c r="D8" s="263"/>
      <c r="E8" s="263"/>
      <c r="F8" s="263"/>
      <c r="G8" s="263"/>
      <c r="H8" s="263"/>
      <c r="I8" s="263"/>
      <c r="J8" s="259"/>
    </row>
    <row r="9" spans="1:10">
      <c r="A9" s="263"/>
      <c r="B9" s="263"/>
      <c r="C9" s="263"/>
      <c r="D9" s="263"/>
      <c r="E9" s="263"/>
      <c r="F9" s="263"/>
      <c r="G9" s="263"/>
      <c r="H9" s="263"/>
      <c r="I9" s="263"/>
      <c r="J9" s="259"/>
    </row>
    <row r="10" spans="1:10" ht="15" customHeight="1">
      <c r="A10" s="263"/>
      <c r="B10" s="263"/>
      <c r="C10" s="263"/>
      <c r="D10" s="263"/>
      <c r="E10" s="263"/>
      <c r="F10" s="263"/>
      <c r="G10" s="263"/>
      <c r="H10" s="263"/>
      <c r="I10" s="263"/>
      <c r="J10" s="237"/>
    </row>
    <row r="11" spans="1:10" ht="14.45" customHeight="1">
      <c r="A11" s="263"/>
      <c r="B11" s="263"/>
      <c r="C11" s="263"/>
      <c r="D11" s="263"/>
      <c r="E11" s="263"/>
      <c r="F11" s="263"/>
      <c r="G11" s="263"/>
      <c r="H11" s="263"/>
      <c r="I11" s="263"/>
      <c r="J11" s="237"/>
    </row>
    <row r="12" spans="1:10" ht="21" customHeight="1">
      <c r="A12" s="264" t="s">
        <v>184</v>
      </c>
      <c r="B12" s="264"/>
      <c r="C12" s="264"/>
      <c r="D12" s="264"/>
      <c r="E12" s="264"/>
      <c r="F12" s="264"/>
      <c r="G12" s="264"/>
      <c r="H12" s="264"/>
      <c r="I12" s="264"/>
      <c r="J12" s="237"/>
    </row>
    <row r="13" spans="1:10" ht="21" customHeight="1">
      <c r="A13" s="264"/>
      <c r="B13" s="264"/>
      <c r="C13" s="264"/>
      <c r="D13" s="264"/>
      <c r="E13" s="264"/>
      <c r="F13" s="264"/>
      <c r="G13" s="264"/>
      <c r="H13" s="264"/>
      <c r="I13" s="264"/>
      <c r="J13" s="237"/>
    </row>
    <row r="14" spans="1:10">
      <c r="A14" s="236"/>
      <c r="B14" s="236"/>
      <c r="C14" s="236"/>
      <c r="D14" s="236"/>
      <c r="E14" s="236"/>
      <c r="F14" s="236"/>
      <c r="G14" s="236"/>
      <c r="H14" s="236"/>
      <c r="I14" s="237"/>
      <c r="J14" s="237"/>
    </row>
    <row r="15" spans="1:10">
      <c r="A15" s="236"/>
      <c r="B15" s="236"/>
      <c r="C15" s="236"/>
      <c r="D15" s="236"/>
      <c r="E15" s="236"/>
      <c r="F15" s="236"/>
      <c r="G15" s="236"/>
      <c r="H15" s="236"/>
      <c r="I15" s="237"/>
      <c r="J15" s="237"/>
    </row>
    <row r="16" spans="1:10">
      <c r="A16" s="236"/>
      <c r="B16" s="261"/>
      <c r="C16" s="261"/>
      <c r="D16" s="261"/>
      <c r="E16" s="261"/>
      <c r="F16" s="261"/>
      <c r="G16" s="261"/>
      <c r="H16" s="261"/>
      <c r="I16" s="237"/>
      <c r="J16" s="237"/>
    </row>
    <row r="17" spans="1:10">
      <c r="A17" s="236"/>
      <c r="B17" s="261"/>
      <c r="C17" s="261"/>
      <c r="D17" s="261"/>
      <c r="E17" s="261"/>
      <c r="F17" s="261"/>
      <c r="G17" s="261"/>
      <c r="H17" s="261"/>
      <c r="I17" s="237"/>
      <c r="J17" s="237"/>
    </row>
    <row r="18" spans="1:10">
      <c r="A18" s="236"/>
      <c r="B18" s="236"/>
      <c r="C18" s="236"/>
      <c r="D18" s="236"/>
      <c r="E18" s="236"/>
      <c r="F18" s="236"/>
      <c r="G18" s="236"/>
      <c r="H18" s="236"/>
      <c r="I18" s="237"/>
      <c r="J18" s="237"/>
    </row>
    <row r="19" spans="1:10">
      <c r="A19" s="236"/>
      <c r="B19" s="236"/>
      <c r="C19" s="236"/>
      <c r="D19" s="236"/>
      <c r="E19" s="236"/>
      <c r="F19" s="236"/>
      <c r="G19" s="236"/>
      <c r="H19" s="236"/>
      <c r="I19" s="237"/>
      <c r="J19" s="237"/>
    </row>
    <row r="20" spans="1:10">
      <c r="A20" s="236"/>
      <c r="B20" s="236"/>
      <c r="C20" s="236"/>
      <c r="D20" s="236"/>
      <c r="E20" s="236"/>
      <c r="F20" s="236"/>
      <c r="G20" s="236"/>
      <c r="H20" s="236"/>
      <c r="I20" s="237"/>
      <c r="J20" s="237"/>
    </row>
    <row r="21" spans="1:10">
      <c r="A21" s="236"/>
      <c r="B21" s="236"/>
      <c r="C21" s="236"/>
      <c r="D21" s="236"/>
      <c r="E21" s="236"/>
      <c r="F21" s="236"/>
      <c r="G21" s="236"/>
      <c r="H21" s="236"/>
      <c r="I21" s="237"/>
      <c r="J21" s="237"/>
    </row>
    <row r="22" spans="1:10">
      <c r="A22" s="262"/>
      <c r="B22" s="262"/>
      <c r="C22" s="262"/>
      <c r="D22" s="262"/>
      <c r="E22" s="262"/>
      <c r="F22" s="262"/>
      <c r="G22" s="262"/>
      <c r="H22" s="262"/>
      <c r="I22" s="259"/>
      <c r="J22" s="259"/>
    </row>
    <row r="23" spans="1:10">
      <c r="A23" s="262"/>
      <c r="B23" s="262"/>
      <c r="C23" s="262"/>
      <c r="D23" s="262"/>
      <c r="E23" s="262"/>
      <c r="F23" s="262"/>
      <c r="G23" s="262"/>
      <c r="H23" s="262"/>
      <c r="I23" s="259"/>
      <c r="J23" s="259"/>
    </row>
    <row r="24" spans="1:10">
      <c r="A24" s="262"/>
      <c r="B24" s="262"/>
      <c r="C24" s="262"/>
      <c r="D24" s="262"/>
      <c r="E24" s="262"/>
      <c r="F24" s="262"/>
      <c r="G24" s="262"/>
      <c r="H24" s="262"/>
      <c r="I24" s="259"/>
      <c r="J24" s="259"/>
    </row>
    <row r="25" spans="1:10">
      <c r="A25" s="262"/>
      <c r="B25" s="262"/>
      <c r="C25" s="262"/>
      <c r="D25" s="262"/>
      <c r="E25" s="262"/>
      <c r="F25" s="262"/>
      <c r="G25" s="262"/>
      <c r="H25" s="262"/>
      <c r="I25" s="259"/>
      <c r="J25" s="259"/>
    </row>
    <row r="26" spans="1:10">
      <c r="A26" s="262"/>
      <c r="B26" s="262"/>
      <c r="C26" s="262"/>
      <c r="D26" s="262"/>
      <c r="E26" s="262"/>
      <c r="F26" s="262"/>
      <c r="G26" s="262"/>
      <c r="H26" s="262"/>
      <c r="I26" s="259"/>
      <c r="J26" s="259"/>
    </row>
    <row r="27" spans="1:10">
      <c r="A27" s="262"/>
      <c r="B27" s="262"/>
      <c r="C27" s="262"/>
      <c r="D27" s="262"/>
      <c r="E27" s="262"/>
      <c r="F27" s="262"/>
      <c r="G27" s="262"/>
      <c r="H27" s="262"/>
      <c r="I27" s="259"/>
      <c r="J27" s="259"/>
    </row>
    <row r="28" spans="1:10">
      <c r="A28" s="236"/>
      <c r="B28" s="236"/>
      <c r="C28" s="236"/>
      <c r="D28" s="236"/>
      <c r="E28" s="236"/>
      <c r="F28" s="236"/>
      <c r="G28" s="236"/>
      <c r="H28" s="236"/>
      <c r="I28" s="237"/>
      <c r="J28" s="237"/>
    </row>
    <row r="29" spans="1:10">
      <c r="A29" s="236"/>
      <c r="B29" s="236"/>
      <c r="C29" s="236"/>
      <c r="D29" s="236"/>
      <c r="E29" s="236"/>
      <c r="F29" s="236"/>
      <c r="G29" s="236"/>
      <c r="H29" s="236"/>
      <c r="I29" s="237"/>
      <c r="J29" s="237"/>
    </row>
    <row r="30" spans="1:10">
      <c r="A30" s="236"/>
      <c r="B30" s="236"/>
      <c r="C30" s="236"/>
      <c r="D30" s="236"/>
      <c r="E30" s="236"/>
      <c r="F30" s="236"/>
      <c r="G30" s="236"/>
      <c r="H30" s="236"/>
      <c r="I30" s="237"/>
      <c r="J30" s="237"/>
    </row>
    <row r="31" spans="1:10">
      <c r="A31" s="260" t="s">
        <v>178</v>
      </c>
      <c r="B31" s="260"/>
      <c r="C31" s="260"/>
      <c r="D31" s="260"/>
      <c r="E31" s="236"/>
      <c r="F31" s="260" t="s">
        <v>175</v>
      </c>
      <c r="G31" s="260"/>
      <c r="H31" s="260"/>
      <c r="I31" s="260"/>
      <c r="J31" s="237"/>
    </row>
    <row r="32" spans="1:10">
      <c r="A32" s="236"/>
      <c r="B32" s="236"/>
      <c r="C32" s="236"/>
      <c r="D32" s="236"/>
      <c r="E32" s="236"/>
      <c r="F32" s="236"/>
      <c r="G32" s="236"/>
      <c r="H32" s="236"/>
      <c r="I32" s="237"/>
      <c r="J32" s="237"/>
    </row>
    <row r="33" spans="1:10">
      <c r="A33" s="260" t="s">
        <v>176</v>
      </c>
      <c r="B33" s="260"/>
      <c r="C33" s="260"/>
      <c r="D33" s="260"/>
      <c r="E33" s="236"/>
      <c r="F33" s="260" t="s">
        <v>177</v>
      </c>
      <c r="G33" s="260"/>
      <c r="H33" s="260"/>
      <c r="I33" s="260"/>
      <c r="J33" s="237"/>
    </row>
    <row r="35" spans="1:10">
      <c r="A35" s="238" t="s">
        <v>179</v>
      </c>
    </row>
  </sheetData>
  <mergeCells count="19">
    <mergeCell ref="A33:D33"/>
    <mergeCell ref="F33:I33"/>
    <mergeCell ref="F22:F27"/>
    <mergeCell ref="G22:G27"/>
    <mergeCell ref="H22:H27"/>
    <mergeCell ref="I22:I27"/>
    <mergeCell ref="B1:H6"/>
    <mergeCell ref="J22:J27"/>
    <mergeCell ref="A31:D31"/>
    <mergeCell ref="F31:I31"/>
    <mergeCell ref="J7:J9"/>
    <mergeCell ref="B16:H17"/>
    <mergeCell ref="A22:A27"/>
    <mergeCell ref="B22:B27"/>
    <mergeCell ref="C22:C27"/>
    <mergeCell ref="D22:D27"/>
    <mergeCell ref="E22:E27"/>
    <mergeCell ref="A7:I11"/>
    <mergeCell ref="A12:I13"/>
  </mergeCell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5"/>
  <sheetViews>
    <sheetView workbookViewId="0">
      <selection sqref="A1:H1"/>
    </sheetView>
  </sheetViews>
  <sheetFormatPr defaultRowHeight="15"/>
  <cols>
    <col min="1" max="1" width="62.42578125" customWidth="1"/>
    <col min="2" max="2" width="11.28515625" customWidth="1"/>
    <col min="3" max="4" width="0" hidden="1" customWidth="1"/>
    <col min="5" max="5" width="13.5703125" customWidth="1"/>
    <col min="6" max="7" width="0" hidden="1" customWidth="1"/>
    <col min="8" max="8" width="12.140625" customWidth="1"/>
  </cols>
  <sheetData>
    <row r="1" spans="1:8">
      <c r="A1" s="267" t="str">
        <f>[2]ОД!A1:I1</f>
        <v>ТК - ИМОТИ АД</v>
      </c>
      <c r="B1" s="267"/>
      <c r="C1" s="267"/>
      <c r="D1" s="267"/>
      <c r="E1" s="267"/>
      <c r="F1" s="267"/>
      <c r="G1" s="267"/>
      <c r="H1" s="267"/>
    </row>
    <row r="2" spans="1:8">
      <c r="A2" s="268" t="s">
        <v>187</v>
      </c>
      <c r="B2" s="268"/>
      <c r="C2" s="268"/>
      <c r="D2" s="268"/>
      <c r="E2" s="268"/>
      <c r="F2" s="268"/>
      <c r="G2" s="268"/>
      <c r="H2" s="268"/>
    </row>
    <row r="3" spans="1:8">
      <c r="A3" s="269"/>
      <c r="B3" s="269"/>
      <c r="C3" s="269"/>
      <c r="D3" s="269"/>
      <c r="E3" s="269"/>
      <c r="F3" s="269"/>
      <c r="G3" s="269"/>
      <c r="H3" s="269"/>
    </row>
    <row r="4" spans="1:8">
      <c r="A4" s="5" t="s">
        <v>181</v>
      </c>
      <c r="B4" s="3" t="s">
        <v>0</v>
      </c>
      <c r="C4" s="1"/>
      <c r="D4" s="1"/>
      <c r="E4" s="242">
        <f>[3]НАЧАЛО!AA2</f>
        <v>45657</v>
      </c>
      <c r="F4" s="4"/>
      <c r="G4" s="4"/>
      <c r="H4" s="242" t="str">
        <f>CONCATENATE("31.12.",YEAR([3]НАЧАЛО!AA2)-1," г.")</f>
        <v>31.12.2023 г.</v>
      </c>
    </row>
    <row r="5" spans="1:8">
      <c r="B5" s="2"/>
      <c r="C5" s="1"/>
      <c r="D5" s="1"/>
      <c r="E5" s="4" t="s">
        <v>1</v>
      </c>
      <c r="F5" s="4"/>
      <c r="G5" s="4"/>
      <c r="H5" s="4" t="s">
        <v>1</v>
      </c>
    </row>
    <row r="6" spans="1:8">
      <c r="A6" s="8" t="s">
        <v>2</v>
      </c>
      <c r="B6" s="2"/>
      <c r="C6" s="1"/>
      <c r="D6" s="1"/>
      <c r="E6" s="6"/>
      <c r="F6" s="6"/>
      <c r="G6" s="6"/>
      <c r="H6" s="6"/>
    </row>
    <row r="7" spans="1:8" hidden="1">
      <c r="A7" s="5"/>
      <c r="B7" s="9"/>
      <c r="C7" s="10"/>
      <c r="D7" s="10"/>
      <c r="E7" s="7"/>
      <c r="F7" s="7"/>
      <c r="G7" s="7"/>
      <c r="H7" s="7"/>
    </row>
    <row r="8" spans="1:8">
      <c r="A8" s="11" t="s">
        <v>3</v>
      </c>
      <c r="B8" s="12" t="str">
        <f>IF(AND(E8=0,H8=0,K8=0),"",CONCATENATE("1.",C8,"."))</f>
        <v>1.1.</v>
      </c>
      <c r="C8" s="13">
        <f>IF(AND(E8=0,H8=0,K8=0),0,MAX(C$7:C7)+1)</f>
        <v>1</v>
      </c>
      <c r="D8" s="13"/>
      <c r="E8" s="14">
        <v>4179</v>
      </c>
      <c r="F8" s="15"/>
      <c r="G8" s="16"/>
      <c r="H8" s="14">
        <v>2</v>
      </c>
    </row>
    <row r="9" spans="1:8" hidden="1">
      <c r="A9" s="17"/>
      <c r="B9" s="18"/>
      <c r="C9" s="19"/>
      <c r="D9" s="19"/>
      <c r="E9" s="20"/>
      <c r="F9" s="20"/>
      <c r="G9" s="21"/>
      <c r="H9" s="20"/>
    </row>
    <row r="10" spans="1:8" hidden="1">
      <c r="A10" s="11" t="s">
        <v>4</v>
      </c>
      <c r="B10" s="12" t="str">
        <f>IF(AND(E10=0,H10=0,K10=0),"",CONCATENATE("1.",C10,"."))</f>
        <v/>
      </c>
      <c r="C10" s="13">
        <f>IF(AND(E10=0,H10=0,K10=0),0,MAX(C$7:C9)+1)</f>
        <v>0</v>
      </c>
      <c r="D10" s="13"/>
      <c r="E10" s="14"/>
      <c r="F10" s="15"/>
      <c r="G10" s="16"/>
      <c r="H10" s="14"/>
    </row>
    <row r="11" spans="1:8" hidden="1">
      <c r="A11" s="17"/>
      <c r="B11" s="18"/>
      <c r="C11" s="19"/>
      <c r="D11" s="19"/>
      <c r="E11" s="20"/>
      <c r="F11" s="20"/>
      <c r="G11" s="21"/>
      <c r="H11" s="20"/>
    </row>
    <row r="12" spans="1:8">
      <c r="A12" s="11" t="s">
        <v>5</v>
      </c>
      <c r="B12" s="12" t="str">
        <f>IF(AND(E12=0,H12=0,K12=0),"",CONCATENATE("1.",C12,"."))</f>
        <v>1.2.</v>
      </c>
      <c r="C12" s="13">
        <f>IF(AND(E12=0,H12=0,K12=0),0,MAX(C$7:C11)+1)</f>
        <v>2</v>
      </c>
      <c r="D12" s="13"/>
      <c r="E12" s="14">
        <v>3</v>
      </c>
      <c r="F12" s="15"/>
      <c r="G12" s="16"/>
      <c r="H12" s="14"/>
    </row>
    <row r="13" spans="1:8" hidden="1">
      <c r="A13" s="17"/>
      <c r="B13" s="18"/>
      <c r="C13" s="19"/>
      <c r="D13" s="19"/>
      <c r="E13" s="20"/>
      <c r="F13" s="20"/>
      <c r="G13" s="21"/>
      <c r="H13" s="20"/>
    </row>
    <row r="14" spans="1:8">
      <c r="A14" s="11" t="s">
        <v>6</v>
      </c>
      <c r="B14" s="12" t="str">
        <f>IF(AND(E14=0,H14=0,K14=0),"",CONCATENATE("1.",C14,"."))</f>
        <v>1.3.</v>
      </c>
      <c r="C14" s="13">
        <f>IF(AND(E14=0,H14=0,K14=0),0,MAX(C$7:C13)+1)</f>
        <v>3</v>
      </c>
      <c r="D14" s="13"/>
      <c r="E14" s="14">
        <v>2244</v>
      </c>
      <c r="F14" s="15"/>
      <c r="G14" s="16"/>
      <c r="H14" s="14"/>
    </row>
    <row r="15" spans="1:8" hidden="1">
      <c r="A15" s="17"/>
      <c r="B15" s="18"/>
      <c r="C15" s="19"/>
      <c r="D15" s="19"/>
      <c r="E15" s="20"/>
      <c r="F15" s="20"/>
      <c r="G15" s="21"/>
      <c r="H15" s="20"/>
    </row>
    <row r="16" spans="1:8" hidden="1">
      <c r="A16" s="11" t="s">
        <v>7</v>
      </c>
      <c r="B16" s="12" t="str">
        <f>IF(AND(E16=0,H16=0,K16=0),"",CONCATENATE("1.",C16,"."))</f>
        <v/>
      </c>
      <c r="C16" s="13">
        <f>IF(AND(E16=0,H16=0,K16=0),0,MAX(C$7:C15)+1)</f>
        <v>0</v>
      </c>
      <c r="D16" s="13"/>
      <c r="E16" s="14"/>
      <c r="F16" s="15"/>
      <c r="G16" s="16"/>
      <c r="H16" s="14"/>
    </row>
    <row r="17" spans="1:8" hidden="1">
      <c r="A17" s="17"/>
      <c r="B17" s="18"/>
      <c r="C17" s="19"/>
      <c r="D17" s="19"/>
      <c r="E17" s="20"/>
      <c r="F17" s="20"/>
      <c r="G17" s="21"/>
      <c r="H17" s="20"/>
    </row>
    <row r="18" spans="1:8" hidden="1">
      <c r="A18" s="11" t="s">
        <v>8</v>
      </c>
      <c r="B18" s="12" t="str">
        <f>IF(AND(E18=0,H18=0,K18=0),"",CONCATENATE("1.",C18,"."))</f>
        <v/>
      </c>
      <c r="C18" s="13">
        <f>IF(AND(E18=0,H18=0,K18=0),0,MAX(C$7:C17)+1)</f>
        <v>0</v>
      </c>
      <c r="D18" s="13"/>
      <c r="E18" s="14"/>
      <c r="F18" s="15"/>
      <c r="G18" s="16"/>
      <c r="H18" s="14"/>
    </row>
    <row r="19" spans="1:8" hidden="1">
      <c r="A19" s="17"/>
      <c r="B19" s="18"/>
      <c r="C19" s="19"/>
      <c r="D19" s="19"/>
      <c r="E19" s="20"/>
      <c r="F19" s="20"/>
      <c r="G19" s="21"/>
      <c r="H19" s="20"/>
    </row>
    <row r="20" spans="1:8" hidden="1">
      <c r="A20" s="11" t="s">
        <v>9</v>
      </c>
      <c r="B20" s="12" t="str">
        <f>IF(AND(E20=0,H20=0,K20=0),"",CONCATENATE("1.",C20,"."))</f>
        <v/>
      </c>
      <c r="C20" s="13">
        <f>IF(AND(E20=0,H20=0,K20=0),0,MAX(C$7:C19)+1)</f>
        <v>0</v>
      </c>
      <c r="D20" s="13"/>
      <c r="E20" s="14"/>
      <c r="F20" s="15"/>
      <c r="G20" s="16"/>
      <c r="H20" s="14"/>
    </row>
    <row r="21" spans="1:8" hidden="1">
      <c r="A21" s="17"/>
      <c r="B21" s="18"/>
      <c r="C21" s="19"/>
      <c r="D21" s="19"/>
      <c r="E21" s="15"/>
      <c r="F21" s="15"/>
      <c r="G21" s="16"/>
      <c r="H21" s="15"/>
    </row>
    <row r="22" spans="1:8" hidden="1">
      <c r="A22" s="11" t="s">
        <v>10</v>
      </c>
      <c r="B22" s="12" t="str">
        <f>IF(AND(E22=0,H22=0,K22=0),"",CONCATENATE("1.",C22,"."))</f>
        <v/>
      </c>
      <c r="C22" s="13">
        <f>IF(AND(E22=0,H22=0,K22=0),0,MAX(C$7:C21)+1)</f>
        <v>0</v>
      </c>
      <c r="D22" s="13"/>
      <c r="E22" s="14"/>
      <c r="F22" s="15"/>
      <c r="G22" s="16"/>
      <c r="H22" s="14"/>
    </row>
    <row r="23" spans="1:8" hidden="1">
      <c r="A23" s="5"/>
      <c r="B23" s="18"/>
      <c r="C23" s="19"/>
      <c r="D23" s="19"/>
      <c r="E23" s="22"/>
      <c r="F23" s="23"/>
      <c r="G23" s="16"/>
      <c r="H23" s="23"/>
    </row>
    <row r="24" spans="1:8">
      <c r="A24" s="24" t="s">
        <v>11</v>
      </c>
      <c r="B24" s="26"/>
      <c r="C24" s="19"/>
      <c r="D24" s="19"/>
      <c r="E24" s="27">
        <f>E8+E10+E12+E14+E16+E18+E20+E22</f>
        <v>6426</v>
      </c>
      <c r="F24" s="7"/>
      <c r="G24" s="28"/>
      <c r="H24" s="27">
        <f>H8+H10+H12+H14+H16+H18+H20+H22</f>
        <v>2</v>
      </c>
    </row>
    <row r="25" spans="1:8">
      <c r="A25" s="5"/>
      <c r="B25" s="9"/>
      <c r="C25" s="19"/>
      <c r="D25" s="19"/>
      <c r="E25" s="29"/>
      <c r="F25" s="29"/>
      <c r="G25" s="30"/>
      <c r="H25" s="29"/>
    </row>
    <row r="26" spans="1:8">
      <c r="A26" s="5" t="s">
        <v>12</v>
      </c>
      <c r="B26" s="9"/>
      <c r="C26" s="19"/>
      <c r="D26" s="19"/>
      <c r="E26" s="29"/>
      <c r="F26" s="29"/>
      <c r="G26" s="30"/>
      <c r="H26" s="29"/>
    </row>
    <row r="27" spans="1:8" hidden="1">
      <c r="A27" s="5"/>
      <c r="B27" s="9"/>
      <c r="C27" s="10"/>
      <c r="D27" s="10"/>
      <c r="E27" s="7"/>
      <c r="F27" s="7"/>
      <c r="G27" s="28"/>
      <c r="H27" s="7"/>
    </row>
    <row r="28" spans="1:8" hidden="1">
      <c r="A28" s="5"/>
      <c r="B28" s="9"/>
      <c r="C28" s="10"/>
      <c r="D28" s="10"/>
      <c r="E28" s="7"/>
      <c r="F28" s="7"/>
      <c r="G28" s="28"/>
      <c r="H28" s="7"/>
    </row>
    <row r="29" spans="1:8" hidden="1">
      <c r="A29" s="11" t="s">
        <v>13</v>
      </c>
      <c r="B29" s="12" t="str">
        <f>IF(AND(E29=0,H29=0,K29=0),"",CONCATENATE("1.",C29,"."))</f>
        <v/>
      </c>
      <c r="C29" s="13">
        <f>IF(AND(E29=0,H29=0,K29=0),0,MAX(C$7:C27)+1)</f>
        <v>0</v>
      </c>
      <c r="D29" s="13"/>
      <c r="E29" s="14"/>
      <c r="F29" s="15"/>
      <c r="G29" s="16"/>
      <c r="H29" s="14"/>
    </row>
    <row r="30" spans="1:8" hidden="1">
      <c r="A30" s="17"/>
      <c r="B30" s="18"/>
      <c r="C30" s="19"/>
      <c r="D30" s="19"/>
      <c r="E30" s="31"/>
      <c r="F30" s="31"/>
      <c r="G30" s="32"/>
      <c r="H30" s="31"/>
    </row>
    <row r="31" spans="1:8">
      <c r="A31" s="11" t="s">
        <v>14</v>
      </c>
      <c r="B31" s="12" t="str">
        <f>IF(AND(E31=0,H31=0,K31=0),"",CONCATENATE("1.",C31,"."))</f>
        <v>1.4.</v>
      </c>
      <c r="C31" s="13">
        <f>IF(AND(E31=0,H31=0,K31=0),0,MAX(C$7:C30)+1)</f>
        <v>4</v>
      </c>
      <c r="D31" s="13"/>
      <c r="E31" s="14">
        <v>1119</v>
      </c>
      <c r="F31" s="15"/>
      <c r="G31" s="16"/>
      <c r="H31" s="14"/>
    </row>
    <row r="32" spans="1:8" hidden="1">
      <c r="A32" s="17"/>
      <c r="B32" s="18"/>
      <c r="C32" s="19"/>
      <c r="D32" s="19"/>
      <c r="E32" s="15"/>
      <c r="F32" s="15"/>
      <c r="G32" s="16"/>
      <c r="H32" s="15"/>
    </row>
    <row r="33" spans="1:8">
      <c r="A33" s="11" t="s">
        <v>15</v>
      </c>
      <c r="B33" s="12" t="str">
        <f>IF(AND(E33=0,H33=0,K33=0),"",CONCATENATE("1.",C33,"."))</f>
        <v>1.5.</v>
      </c>
      <c r="C33" s="13">
        <f>IF(AND(E33=0,H33=0,K33=0),0,MAX(C$7:C32)+1)</f>
        <v>5</v>
      </c>
      <c r="D33" s="13"/>
      <c r="E33" s="14">
        <v>5240</v>
      </c>
      <c r="F33" s="15"/>
      <c r="G33" s="16"/>
      <c r="H33" s="14">
        <v>195</v>
      </c>
    </row>
    <row r="34" spans="1:8" hidden="1">
      <c r="A34" s="17"/>
      <c r="B34" s="33"/>
      <c r="C34" s="13"/>
      <c r="D34" s="13"/>
      <c r="E34" s="15"/>
      <c r="F34" s="15"/>
      <c r="G34" s="16"/>
      <c r="H34" s="15"/>
    </row>
    <row r="35" spans="1:8" hidden="1">
      <c r="A35" s="17"/>
      <c r="B35" s="18"/>
      <c r="C35" s="19"/>
      <c r="D35" s="19"/>
      <c r="E35" s="15"/>
      <c r="F35" s="15"/>
      <c r="G35" s="16"/>
      <c r="H35" s="15"/>
    </row>
    <row r="36" spans="1:8" hidden="1">
      <c r="A36" s="17"/>
      <c r="B36" s="18"/>
      <c r="C36" s="19"/>
      <c r="D36" s="19"/>
      <c r="E36" s="15"/>
      <c r="F36" s="15"/>
      <c r="G36" s="16"/>
      <c r="H36" s="15"/>
    </row>
    <row r="37" spans="1:8" hidden="1">
      <c r="A37" s="11" t="s">
        <v>16</v>
      </c>
      <c r="B37" s="12" t="str">
        <f>IF(AND(E37=0,H37=0,K37=0),"",CONCATENATE("1.",C37,"."))</f>
        <v/>
      </c>
      <c r="C37" s="13">
        <f>IF(AND(E37=0,H37=0,K37=0),0,MAX(C$7:C35)+1)</f>
        <v>0</v>
      </c>
      <c r="D37" s="13"/>
      <c r="E37" s="14"/>
      <c r="F37" s="15"/>
      <c r="G37" s="16"/>
      <c r="H37" s="14"/>
    </row>
    <row r="38" spans="1:8" hidden="1">
      <c r="A38" s="17"/>
      <c r="B38" s="18"/>
      <c r="C38" s="19"/>
      <c r="D38" s="19"/>
      <c r="E38" s="15"/>
      <c r="F38" s="15"/>
      <c r="G38" s="16"/>
      <c r="H38" s="15"/>
    </row>
    <row r="39" spans="1:8">
      <c r="A39" s="11" t="s">
        <v>17</v>
      </c>
      <c r="B39" s="12" t="str">
        <f>IF(AND(E39=0,H39=0,K39=0),"",CONCATENATE("1.",C39,"."))</f>
        <v>1.6.</v>
      </c>
      <c r="C39" s="13">
        <f>IF(AND(E39=0,H39=0,K39=0),0,MAX(C$7:C38)+1)</f>
        <v>6</v>
      </c>
      <c r="D39" s="13"/>
      <c r="E39" s="14">
        <v>18845</v>
      </c>
      <c r="F39" s="15"/>
      <c r="G39" s="16"/>
      <c r="H39" s="14">
        <v>221</v>
      </c>
    </row>
    <row r="40" spans="1:8" hidden="1">
      <c r="A40" s="17"/>
      <c r="B40" s="18"/>
      <c r="C40" s="19"/>
      <c r="D40" s="19"/>
      <c r="E40" s="15"/>
      <c r="F40" s="15"/>
      <c r="G40" s="16"/>
      <c r="H40" s="15"/>
    </row>
    <row r="41" spans="1:8">
      <c r="A41" s="11" t="s">
        <v>18</v>
      </c>
      <c r="B41" s="12" t="str">
        <f>IF(AND(E41=0,H41=0,K41=0),"",CONCATENATE("1.",C41,"."))</f>
        <v>1.7.</v>
      </c>
      <c r="C41" s="13">
        <f>IF(AND(E41=0,H41=0,K41=0),0,MAX(C$7:C40)+1)</f>
        <v>7</v>
      </c>
      <c r="D41" s="13"/>
      <c r="E41" s="14">
        <v>42</v>
      </c>
      <c r="F41" s="15"/>
      <c r="G41" s="16"/>
      <c r="H41" s="14">
        <v>13</v>
      </c>
    </row>
    <row r="42" spans="1:8">
      <c r="A42" s="34"/>
      <c r="B42" s="18"/>
      <c r="C42" s="19"/>
      <c r="D42" s="19"/>
      <c r="E42" s="22"/>
      <c r="F42" s="22"/>
      <c r="G42" s="35"/>
      <c r="H42" s="22"/>
    </row>
    <row r="43" spans="1:8">
      <c r="A43" s="24" t="s">
        <v>19</v>
      </c>
      <c r="B43" s="26"/>
      <c r="C43" s="19"/>
      <c r="D43" s="19"/>
      <c r="E43" s="27">
        <f>E29+E31+E33+E37+E39+E41</f>
        <v>25246</v>
      </c>
      <c r="F43" s="7"/>
      <c r="G43" s="28"/>
      <c r="H43" s="27">
        <f>H29+H31+H33+H37+H39+H41</f>
        <v>429</v>
      </c>
    </row>
    <row r="44" spans="1:8">
      <c r="A44" s="17"/>
      <c r="B44" s="18"/>
      <c r="C44" s="19"/>
      <c r="D44" s="19"/>
      <c r="E44" s="23"/>
      <c r="F44" s="23"/>
      <c r="G44" s="16"/>
      <c r="H44" s="23"/>
    </row>
    <row r="45" spans="1:8" ht="15.75" thickBot="1">
      <c r="A45" s="36" t="s">
        <v>20</v>
      </c>
      <c r="B45" s="37"/>
      <c r="C45" s="19"/>
      <c r="D45" s="19"/>
      <c r="E45" s="37">
        <f>E24+E43</f>
        <v>31672</v>
      </c>
      <c r="F45" s="29"/>
      <c r="G45" s="30"/>
      <c r="H45" s="37">
        <f>H24+H43</f>
        <v>431</v>
      </c>
    </row>
    <row r="46" spans="1:8" ht="15.75" thickTop="1">
      <c r="A46" s="17"/>
      <c r="B46" s="18"/>
      <c r="C46" s="10"/>
      <c r="D46" s="10"/>
      <c r="E46" s="38"/>
      <c r="F46" s="38"/>
      <c r="G46" s="21"/>
      <c r="H46" s="38"/>
    </row>
    <row r="47" spans="1:8">
      <c r="A47" s="5" t="s">
        <v>22</v>
      </c>
      <c r="B47" s="29" t="s">
        <v>23</v>
      </c>
      <c r="C47" s="10"/>
      <c r="D47" s="10"/>
      <c r="E47" s="29"/>
      <c r="F47" s="39"/>
      <c r="G47" s="40"/>
      <c r="H47" s="29"/>
    </row>
    <row r="48" spans="1:8">
      <c r="A48" s="5"/>
      <c r="B48" s="9"/>
      <c r="C48" s="10"/>
      <c r="D48" s="10"/>
      <c r="E48" s="7"/>
      <c r="F48" s="7"/>
      <c r="G48" s="28"/>
      <c r="H48" s="7"/>
    </row>
    <row r="49" spans="1:8">
      <c r="A49" s="41" t="s">
        <v>24</v>
      </c>
      <c r="B49" s="12" t="str">
        <f>IF(AND(E49=0,H49=0,K49=0),"",CONCATENATE("1.",C49,".",F49,"."))</f>
        <v>1.8.1.</v>
      </c>
      <c r="C49" s="13">
        <f>IF(AND(E49=0,H49=0,K49=0),0,MAX(C$7:C48)+1)</f>
        <v>8</v>
      </c>
      <c r="D49" s="13"/>
      <c r="E49" s="42">
        <f>SUM(E50:E52)</f>
        <v>47851</v>
      </c>
      <c r="F49" s="13">
        <f>IF(AND(E49=0,H49=0,K49=0),0,MAX(F$48:F48)+1)</f>
        <v>1</v>
      </c>
      <c r="G49" s="13"/>
      <c r="H49" s="42">
        <f>SUM(H50:H52)</f>
        <v>231</v>
      </c>
    </row>
    <row r="50" spans="1:8">
      <c r="A50" s="43" t="s">
        <v>25</v>
      </c>
      <c r="B50" s="44"/>
      <c r="C50" s="19"/>
      <c r="D50" s="19"/>
      <c r="E50" s="45">
        <v>47851</v>
      </c>
      <c r="F50" s="46"/>
      <c r="G50" s="13"/>
      <c r="H50" s="45">
        <v>231</v>
      </c>
    </row>
    <row r="51" spans="1:8" hidden="1">
      <c r="A51" s="17" t="s">
        <v>26</v>
      </c>
      <c r="B51" s="44"/>
      <c r="C51" s="19"/>
      <c r="D51" s="19"/>
      <c r="E51" s="45"/>
      <c r="F51" s="46"/>
      <c r="G51" s="13"/>
      <c r="H51" s="45"/>
    </row>
    <row r="52" spans="1:8" hidden="1">
      <c r="A52" s="17" t="s">
        <v>27</v>
      </c>
      <c r="B52" s="44"/>
      <c r="C52" s="19"/>
      <c r="D52" s="19"/>
      <c r="E52" s="45"/>
      <c r="F52" s="46"/>
      <c r="G52" s="13"/>
      <c r="H52" s="45"/>
    </row>
    <row r="53" spans="1:8" hidden="1">
      <c r="A53" s="5"/>
      <c r="B53" s="18"/>
      <c r="C53" s="19"/>
      <c r="D53" s="19"/>
      <c r="E53" s="23"/>
      <c r="F53" s="13"/>
      <c r="G53" s="13"/>
      <c r="H53" s="23"/>
    </row>
    <row r="54" spans="1:8" hidden="1">
      <c r="A54" s="41" t="s">
        <v>28</v>
      </c>
      <c r="B54" s="12" t="str">
        <f>IF(AND(E54=0,H54=0,K54=0),"",CONCATENATE("1.",C54,".",F54,"."))</f>
        <v/>
      </c>
      <c r="C54" s="13">
        <f>IF(AND(E54=0,H54=0,K54=0),0,MAX(C$7:C48)+1)</f>
        <v>0</v>
      </c>
      <c r="D54" s="13"/>
      <c r="E54" s="47"/>
      <c r="F54" s="13">
        <f>IF(AND(E54=0,H54=0,K54=0),0,MAX(F$48:F53)+1)</f>
        <v>0</v>
      </c>
      <c r="G54" s="13"/>
      <c r="H54" s="47"/>
    </row>
    <row r="55" spans="1:8" hidden="1">
      <c r="A55" s="5"/>
      <c r="B55" s="18"/>
      <c r="C55" s="19"/>
      <c r="D55" s="19"/>
      <c r="E55" s="23"/>
      <c r="F55" s="13"/>
      <c r="G55" s="13"/>
      <c r="H55" s="23"/>
    </row>
    <row r="56" spans="1:8" hidden="1">
      <c r="A56" s="41" t="s">
        <v>29</v>
      </c>
      <c r="B56" s="12" t="str">
        <f>IF(AND(E56=0,H56=0,K56=0),"",CONCATENATE("1.",C56,".",F56,"."))</f>
        <v/>
      </c>
      <c r="C56" s="13">
        <f>IF(AND(E56=0,H56=0,K56=0),0,MAX(C$7:C46)+1)</f>
        <v>0</v>
      </c>
      <c r="D56" s="13"/>
      <c r="E56" s="48"/>
      <c r="F56" s="13">
        <f>IF(AND(E56=0,H56=0,K56=0),0,MAX(F$48:F55)+1)</f>
        <v>0</v>
      </c>
      <c r="G56" s="13"/>
      <c r="H56" s="48"/>
    </row>
    <row r="57" spans="1:8" hidden="1">
      <c r="A57" s="5"/>
      <c r="B57" s="18"/>
      <c r="C57" s="19"/>
      <c r="D57" s="19"/>
      <c r="E57" s="23"/>
      <c r="F57" s="13"/>
      <c r="G57" s="13"/>
      <c r="H57" s="23"/>
    </row>
    <row r="58" spans="1:8" hidden="1">
      <c r="A58" s="41" t="s">
        <v>30</v>
      </c>
      <c r="B58" s="12" t="str">
        <f>IF(AND(E58=0,H58=0,K58=0),"",CONCATENATE("1.",C58,".",F58,"."))</f>
        <v/>
      </c>
      <c r="C58" s="13">
        <f>IF(AND(E58=0,H58=0,K58=0),0,MAX(C$7:C46)+1)</f>
        <v>0</v>
      </c>
      <c r="D58" s="13"/>
      <c r="E58" s="48"/>
      <c r="F58" s="13">
        <f>IF(AND(E58=0,H58=0,K58=0),0,MAX(F$48:F57)+1)</f>
        <v>0</v>
      </c>
      <c r="G58" s="13"/>
      <c r="H58" s="48"/>
    </row>
    <row r="59" spans="1:8" hidden="1">
      <c r="A59" s="5"/>
      <c r="B59" s="18"/>
      <c r="C59" s="19"/>
      <c r="D59" s="19"/>
      <c r="E59" s="23"/>
      <c r="F59" s="13"/>
      <c r="G59" s="13"/>
      <c r="H59" s="23"/>
    </row>
    <row r="60" spans="1:8">
      <c r="A60" s="41" t="s">
        <v>31</v>
      </c>
      <c r="B60" s="12" t="str">
        <f>IF(AND(E60=0,H60=0,K60=0),"",CONCATENATE("1.",C60,".",F60,"."))</f>
        <v>1.8.2.</v>
      </c>
      <c r="C60" s="13">
        <f>IF(AND(E60=0,H60=0,K60=0),0,MAX(C$7:C48)+1)</f>
        <v>8</v>
      </c>
      <c r="D60" s="13"/>
      <c r="E60" s="48">
        <v>-17346</v>
      </c>
      <c r="F60" s="13">
        <f>IF(AND(E60=0,H60=0,K60=0),0,MAX(F$48:F59)+1)</f>
        <v>2</v>
      </c>
      <c r="G60" s="13"/>
      <c r="H60" s="48"/>
    </row>
    <row r="61" spans="1:8">
      <c r="A61" s="17"/>
      <c r="B61" s="18"/>
      <c r="C61" s="19"/>
      <c r="D61" s="19"/>
      <c r="E61" s="23"/>
      <c r="F61" s="13"/>
      <c r="G61" s="13"/>
      <c r="H61" s="23"/>
    </row>
    <row r="62" spans="1:8">
      <c r="A62" s="41" t="s">
        <v>32</v>
      </c>
      <c r="B62" s="12" t="str">
        <f>IF(AND(E62=0,H62=0,K62=0),"",CONCATENATE("1.",C62,".",F62,"."))</f>
        <v>1.8.3.</v>
      </c>
      <c r="C62" s="13">
        <f>IF(AND(E62=0,H62=0,K62=0),0,MAX(C$7:C48)+1)</f>
        <v>8</v>
      </c>
      <c r="D62" s="13"/>
      <c r="E62" s="42">
        <f>SUM(E63:E64)</f>
        <v>68</v>
      </c>
      <c r="F62" s="13">
        <f>IF(AND(E62=0,H62=0,K62=0),0,MAX(F$48:F61)+1)</f>
        <v>3</v>
      </c>
      <c r="G62" s="13"/>
      <c r="H62" s="42">
        <f>SUM(H63:H64)</f>
        <v>22</v>
      </c>
    </row>
    <row r="63" spans="1:8">
      <c r="A63" s="49" t="s">
        <v>33</v>
      </c>
      <c r="B63" s="18"/>
      <c r="C63" s="19"/>
      <c r="D63" s="19"/>
      <c r="E63" s="15">
        <v>22</v>
      </c>
      <c r="F63" s="50"/>
      <c r="G63" s="51"/>
      <c r="H63" s="15">
        <v>-48</v>
      </c>
    </row>
    <row r="64" spans="1:8">
      <c r="A64" s="17" t="s">
        <v>34</v>
      </c>
      <c r="B64" s="18"/>
      <c r="C64" s="19"/>
      <c r="D64" s="19"/>
      <c r="E64" s="45">
        <v>46</v>
      </c>
      <c r="F64" s="45"/>
      <c r="G64" s="52"/>
      <c r="H64" s="45">
        <v>70</v>
      </c>
    </row>
    <row r="65" spans="1:8" hidden="1">
      <c r="A65" s="17"/>
      <c r="B65" s="18"/>
      <c r="C65" s="19"/>
      <c r="D65" s="19"/>
      <c r="E65" s="39"/>
      <c r="F65" s="39"/>
      <c r="G65" s="40"/>
      <c r="H65" s="39"/>
    </row>
    <row r="66" spans="1:8">
      <c r="A66" s="53" t="s">
        <v>35</v>
      </c>
      <c r="B66" s="54" t="s">
        <v>23</v>
      </c>
      <c r="C66" s="19"/>
      <c r="D66" s="19"/>
      <c r="E66" s="54">
        <f>E49+E54+E56+E58+E60+E62</f>
        <v>30573</v>
      </c>
      <c r="F66" s="39"/>
      <c r="G66" s="40"/>
      <c r="H66" s="54">
        <f>H49+H54+H56+H58+H60+H62</f>
        <v>253</v>
      </c>
    </row>
    <row r="67" spans="1:8" hidden="1">
      <c r="A67" s="17"/>
      <c r="B67" s="18"/>
      <c r="C67" s="19"/>
      <c r="D67" s="19"/>
      <c r="E67" s="39"/>
      <c r="F67" s="39"/>
      <c r="G67" s="40"/>
      <c r="H67" s="39"/>
    </row>
    <row r="68" spans="1:8" hidden="1">
      <c r="A68" s="53" t="s">
        <v>36</v>
      </c>
      <c r="B68" s="54"/>
      <c r="C68" s="19"/>
      <c r="D68" s="19"/>
      <c r="E68" s="55"/>
      <c r="F68" s="56"/>
      <c r="G68" s="40"/>
      <c r="H68" s="55"/>
    </row>
    <row r="69" spans="1:8">
      <c r="A69" s="17"/>
      <c r="B69" s="18"/>
      <c r="C69" s="19"/>
      <c r="D69" s="19"/>
      <c r="E69" s="39"/>
      <c r="F69" s="39"/>
      <c r="G69" s="40"/>
      <c r="H69" s="39"/>
    </row>
    <row r="70" spans="1:8">
      <c r="A70" s="53" t="s">
        <v>37</v>
      </c>
      <c r="B70" s="54"/>
      <c r="C70" s="19"/>
      <c r="D70" s="19"/>
      <c r="E70" s="54">
        <f>E66+E68</f>
        <v>30573</v>
      </c>
      <c r="F70" s="39"/>
      <c r="G70" s="40"/>
      <c r="H70" s="54">
        <f>H66+H68</f>
        <v>253</v>
      </c>
    </row>
    <row r="71" spans="1:8" hidden="1">
      <c r="A71" s="17"/>
      <c r="B71" s="18"/>
      <c r="C71" s="19"/>
      <c r="D71" s="19"/>
      <c r="E71" s="39"/>
      <c r="F71" s="39"/>
      <c r="G71" s="40"/>
      <c r="H71" s="39"/>
    </row>
    <row r="72" spans="1:8" hidden="1">
      <c r="A72" s="5" t="s">
        <v>38</v>
      </c>
      <c r="B72" s="29"/>
      <c r="C72" s="19"/>
      <c r="D72" s="19"/>
      <c r="E72" s="29"/>
      <c r="F72" s="39"/>
      <c r="G72" s="40"/>
      <c r="H72" s="29"/>
    </row>
    <row r="73" spans="1:8" hidden="1">
      <c r="A73" s="5"/>
      <c r="B73" s="9"/>
      <c r="C73" s="10"/>
      <c r="D73" s="10"/>
      <c r="E73" s="7"/>
      <c r="F73" s="7"/>
      <c r="G73" s="28"/>
      <c r="H73" s="7"/>
    </row>
    <row r="74" spans="1:8" hidden="1">
      <c r="A74" s="11" t="s">
        <v>39</v>
      </c>
      <c r="B74" s="12" t="str">
        <f>IF(AND(E74=0,H74=0,K74=0),"",CONCATENATE("1.",C74,"."))</f>
        <v/>
      </c>
      <c r="C74" s="13">
        <f>IF(AND(E74=0,H74=0,K74=0),0,MAX(C$7:C73)+1)</f>
        <v>0</v>
      </c>
      <c r="D74" s="13"/>
      <c r="E74" s="57"/>
      <c r="F74" s="45"/>
      <c r="G74" s="52"/>
      <c r="H74" s="57"/>
    </row>
    <row r="75" spans="1:8" hidden="1">
      <c r="A75" s="17"/>
      <c r="B75" s="58"/>
      <c r="C75" s="19"/>
      <c r="D75" s="19"/>
      <c r="E75" s="45"/>
      <c r="F75" s="45"/>
      <c r="G75" s="52"/>
      <c r="H75" s="45"/>
    </row>
    <row r="76" spans="1:8" hidden="1">
      <c r="A76" s="11" t="s">
        <v>40</v>
      </c>
      <c r="B76" s="12" t="str">
        <f>IF(AND(E76=0,H76=0,K76=0),"",CONCATENATE("1.",C76,"."))</f>
        <v/>
      </c>
      <c r="C76" s="13">
        <f>IF(AND(E76=0,H76=0,K76=0),0,MAX(C$7:C75)+1)</f>
        <v>0</v>
      </c>
      <c r="D76" s="13"/>
      <c r="E76" s="57"/>
      <c r="F76" s="45"/>
      <c r="G76" s="52"/>
      <c r="H76" s="57"/>
    </row>
    <row r="77" spans="1:8" hidden="1">
      <c r="A77" s="17"/>
      <c r="B77" s="58"/>
      <c r="C77" s="19"/>
      <c r="D77" s="19"/>
      <c r="E77" s="45"/>
      <c r="F77" s="45"/>
      <c r="G77" s="52"/>
      <c r="H77" s="45"/>
    </row>
    <row r="78" spans="1:8" hidden="1">
      <c r="A78" s="11" t="s">
        <v>41</v>
      </c>
      <c r="B78" s="12" t="str">
        <f>IF(AND(E78=0,H78=0,K78=0),"",CONCATENATE("1.",C78,"."))</f>
        <v/>
      </c>
      <c r="C78" s="13">
        <f>IF(AND(E78=0,H78=0,K78=0),0,MAX(C$7:C77)+1)</f>
        <v>0</v>
      </c>
      <c r="D78" s="13"/>
      <c r="E78" s="57"/>
      <c r="F78" s="45"/>
      <c r="G78" s="52"/>
      <c r="H78" s="57"/>
    </row>
    <row r="79" spans="1:8" hidden="1">
      <c r="A79" s="17"/>
      <c r="B79" s="58"/>
      <c r="C79" s="19"/>
      <c r="D79" s="19"/>
      <c r="E79" s="45"/>
      <c r="F79" s="45"/>
      <c r="G79" s="52"/>
      <c r="H79" s="45"/>
    </row>
    <row r="80" spans="1:8">
      <c r="A80" s="11" t="s">
        <v>42</v>
      </c>
      <c r="B80" s="12" t="str">
        <f>IF(AND(E80=0,H80=0,K80=0),"",CONCATENATE("1.",C80,"."))</f>
        <v>1.9.</v>
      </c>
      <c r="C80" s="13">
        <f>IF(AND(E80=0,H80=0,K80=0),0,MAX(C$7:C79)+1)</f>
        <v>9</v>
      </c>
      <c r="D80" s="13"/>
      <c r="E80" s="57">
        <v>97</v>
      </c>
      <c r="F80" s="45"/>
      <c r="G80" s="52"/>
      <c r="H80" s="57"/>
    </row>
    <row r="81" spans="1:8" hidden="1">
      <c r="A81" s="17"/>
      <c r="B81" s="18"/>
      <c r="C81" s="19"/>
      <c r="D81" s="19"/>
      <c r="E81" s="15"/>
      <c r="F81" s="15"/>
      <c r="G81" s="16"/>
      <c r="H81" s="15"/>
    </row>
    <row r="82" spans="1:8" hidden="1">
      <c r="A82" s="11" t="s">
        <v>43</v>
      </c>
      <c r="B82" s="12" t="str">
        <f>IF(AND(E82=0,H82=0,K82=0),"",CONCATENATE("1.",C82,"."))</f>
        <v/>
      </c>
      <c r="C82" s="13">
        <f>IF(AND(E82=0,H82=0,K82=0),0,MAX(C$7:C81)+1)</f>
        <v>0</v>
      </c>
      <c r="D82" s="13"/>
      <c r="E82" s="57"/>
      <c r="F82" s="45"/>
      <c r="G82" s="52"/>
      <c r="H82" s="57"/>
    </row>
    <row r="83" spans="1:8" hidden="1">
      <c r="A83" s="5"/>
      <c r="B83" s="58"/>
      <c r="C83" s="19"/>
      <c r="D83" s="19"/>
      <c r="E83" s="39"/>
      <c r="F83" s="39"/>
      <c r="G83" s="40"/>
      <c r="H83" s="39"/>
    </row>
    <row r="84" spans="1:8">
      <c r="A84" s="59" t="s">
        <v>44</v>
      </c>
      <c r="B84" s="54"/>
      <c r="C84" s="19"/>
      <c r="D84" s="19"/>
      <c r="E84" s="54">
        <f>E74+E76+E78+E80+E82</f>
        <v>97</v>
      </c>
      <c r="F84" s="39"/>
      <c r="G84" s="40"/>
      <c r="H84" s="54">
        <f>H74+H76+H78+H80+H82</f>
        <v>0</v>
      </c>
    </row>
    <row r="85" spans="1:8">
      <c r="A85" s="5"/>
      <c r="B85" s="18"/>
      <c r="C85" s="19"/>
      <c r="D85" s="19"/>
      <c r="E85" s="22"/>
      <c r="F85" s="22"/>
      <c r="G85" s="35"/>
      <c r="H85" s="22"/>
    </row>
    <row r="86" spans="1:8">
      <c r="A86" s="5" t="s">
        <v>45</v>
      </c>
      <c r="B86" s="29"/>
      <c r="C86" s="19"/>
      <c r="D86" s="19"/>
      <c r="E86" s="29"/>
      <c r="F86" s="39"/>
      <c r="G86" s="40"/>
      <c r="H86" s="29"/>
    </row>
    <row r="87" spans="1:8" hidden="1">
      <c r="A87" s="5"/>
      <c r="B87" s="9"/>
      <c r="C87" s="10"/>
      <c r="D87" s="10"/>
      <c r="E87" s="7"/>
      <c r="F87" s="7"/>
      <c r="G87" s="28"/>
      <c r="H87" s="7"/>
    </row>
    <row r="88" spans="1:8">
      <c r="A88" s="11" t="s">
        <v>46</v>
      </c>
      <c r="B88" s="12" t="str">
        <f>IF(AND(E88=0,H88=0,K88=0),"",CONCATENATE("1.",C88,"."))</f>
        <v>1.10.</v>
      </c>
      <c r="C88" s="13">
        <f>IF(AND(E88=0,H88=0,K88=0),0,MAX(C$7:C87)+1)</f>
        <v>10</v>
      </c>
      <c r="D88" s="13"/>
      <c r="E88" s="57">
        <v>769</v>
      </c>
      <c r="F88" s="45"/>
      <c r="G88" s="52"/>
      <c r="H88" s="57"/>
    </row>
    <row r="89" spans="1:8" hidden="1">
      <c r="A89" s="17"/>
      <c r="B89" s="18"/>
      <c r="C89" s="19"/>
      <c r="D89" s="19"/>
      <c r="E89" s="15"/>
      <c r="F89" s="15"/>
      <c r="G89" s="16"/>
      <c r="H89" s="15"/>
    </row>
    <row r="90" spans="1:8">
      <c r="A90" s="11" t="s">
        <v>47</v>
      </c>
      <c r="B90" s="12" t="str">
        <f>IF(AND(E90=0,H90=0,K90=0),"",CONCATENATE("1.",C90,"."))</f>
        <v>1.11.</v>
      </c>
      <c r="C90" s="13">
        <f>IF(AND(E90=0,H90=0,K90=0),0,MAX(C$7:C89)+1)</f>
        <v>11</v>
      </c>
      <c r="D90" s="13"/>
      <c r="E90" s="57">
        <v>196</v>
      </c>
      <c r="F90" s="45"/>
      <c r="G90" s="52"/>
      <c r="H90" s="57">
        <v>167</v>
      </c>
    </row>
    <row r="91" spans="1:8" hidden="1">
      <c r="A91" s="17"/>
      <c r="B91" s="18"/>
      <c r="C91" s="19"/>
      <c r="D91" s="19"/>
      <c r="E91" s="15"/>
      <c r="F91" s="15"/>
      <c r="G91" s="16"/>
      <c r="H91" s="15"/>
    </row>
    <row r="92" spans="1:8">
      <c r="A92" s="11" t="s">
        <v>48</v>
      </c>
      <c r="B92" s="12" t="str">
        <f>IF(AND(E92=0,H92=0,K92=0),"",CONCATENATE("1.",C92,"."))</f>
        <v>1.12.</v>
      </c>
      <c r="C92" s="13">
        <f>IF(AND(E92=0,H92=0,K92=0),0,MAX(C$7:C91)+1)</f>
        <v>12</v>
      </c>
      <c r="D92" s="13"/>
      <c r="E92" s="57">
        <v>25</v>
      </c>
      <c r="F92" s="45"/>
      <c r="G92" s="52"/>
      <c r="H92" s="57">
        <v>11</v>
      </c>
    </row>
    <row r="93" spans="1:8" hidden="1">
      <c r="A93" s="17"/>
      <c r="B93" s="18"/>
      <c r="C93" s="19"/>
      <c r="D93" s="19"/>
      <c r="E93" s="15"/>
      <c r="F93" s="15"/>
      <c r="G93" s="16"/>
      <c r="H93" s="15"/>
    </row>
    <row r="94" spans="1:8" hidden="1">
      <c r="A94" s="17"/>
      <c r="B94" s="18"/>
      <c r="C94" s="19"/>
      <c r="D94" s="19"/>
      <c r="E94" s="15"/>
      <c r="F94" s="15"/>
      <c r="G94" s="16"/>
      <c r="H94" s="15"/>
    </row>
    <row r="95" spans="1:8">
      <c r="A95" s="11" t="s">
        <v>49</v>
      </c>
      <c r="B95" s="12" t="str">
        <f>IF(AND(E95=0,H95=0,K95=0),"",CONCATENATE("1.",C95,"."))</f>
        <v>1.13.</v>
      </c>
      <c r="C95" s="13">
        <f>IF(AND(E95=0,H95=0,K95=0),0,MAX(C$7:C93)+1)</f>
        <v>13</v>
      </c>
      <c r="D95" s="13"/>
      <c r="E95" s="57">
        <v>12</v>
      </c>
      <c r="F95" s="45"/>
      <c r="G95" s="60"/>
      <c r="H95" s="57"/>
    </row>
    <row r="96" spans="1:8" hidden="1">
      <c r="A96" s="17"/>
      <c r="B96" s="18"/>
      <c r="C96" s="19"/>
      <c r="D96" s="19"/>
      <c r="E96" s="15"/>
      <c r="F96" s="15"/>
      <c r="G96" s="16"/>
      <c r="H96" s="15"/>
    </row>
    <row r="97" spans="1:8" hidden="1">
      <c r="A97" s="11" t="s">
        <v>50</v>
      </c>
      <c r="B97" s="12" t="str">
        <f>IF(AND(E97=0,H97=0,K97=0),"",CONCATENATE("1.",C97,"."))</f>
        <v/>
      </c>
      <c r="C97" s="13">
        <f>IF(AND(E97=0,H97=0,K97=0),0,MAX(C$7:C96)+1)</f>
        <v>0</v>
      </c>
      <c r="D97" s="13"/>
      <c r="E97" s="57"/>
      <c r="F97" s="45"/>
      <c r="G97" s="60"/>
      <c r="H97" s="57"/>
    </row>
    <row r="98" spans="1:8" hidden="1">
      <c r="A98" s="17"/>
      <c r="B98" s="18"/>
      <c r="C98" s="19"/>
      <c r="D98" s="19"/>
      <c r="E98" s="15"/>
      <c r="F98" s="15"/>
      <c r="G98" s="16"/>
      <c r="H98" s="15"/>
    </row>
    <row r="99" spans="1:8" hidden="1">
      <c r="A99" s="11" t="s">
        <v>51</v>
      </c>
      <c r="B99" s="12" t="str">
        <f>IF(AND(E99=0,H99=0,K99=0),"",CONCATENATE("1.",C99,"."))</f>
        <v/>
      </c>
      <c r="C99" s="13">
        <f>IF(AND(E99=0,H99=0,K99=0),0,MAX(C$7:C98)+1)</f>
        <v>0</v>
      </c>
      <c r="D99" s="13"/>
      <c r="E99" s="57"/>
      <c r="F99" s="45"/>
      <c r="G99" s="60"/>
      <c r="H99" s="57"/>
    </row>
    <row r="100" spans="1:8" hidden="1">
      <c r="A100" s="17"/>
      <c r="B100" s="18"/>
      <c r="C100" s="19"/>
      <c r="D100" s="19"/>
      <c r="E100" s="15"/>
      <c r="F100" s="15"/>
      <c r="G100" s="16"/>
      <c r="H100" s="15"/>
    </row>
    <row r="101" spans="1:8" hidden="1">
      <c r="A101" s="11" t="s">
        <v>43</v>
      </c>
      <c r="B101" s="12" t="str">
        <f>IF(AND(E101=0,H101=0,K101=0),"",CONCATENATE("1.",C101,"."))</f>
        <v/>
      </c>
      <c r="C101" s="13">
        <f>IF(AND(E101=0,H101=0,K101=0),0,MAX(C$7:C100)+1)</f>
        <v>0</v>
      </c>
      <c r="D101" s="13"/>
      <c r="E101" s="57"/>
      <c r="F101" s="45"/>
      <c r="G101" s="60"/>
      <c r="H101" s="57"/>
    </row>
    <row r="102" spans="1:8">
      <c r="A102" s="5"/>
      <c r="B102" s="58"/>
      <c r="C102" s="61"/>
      <c r="D102" s="61"/>
      <c r="E102" s="39"/>
      <c r="F102" s="39"/>
      <c r="G102" s="40"/>
      <c r="H102" s="39"/>
    </row>
    <row r="103" spans="1:8">
      <c r="A103" s="59" t="s">
        <v>52</v>
      </c>
      <c r="B103" s="54"/>
      <c r="C103" s="61"/>
      <c r="D103" s="61"/>
      <c r="E103" s="54">
        <f>E88+E90+E92+E95+E97+E99+E101</f>
        <v>1002</v>
      </c>
      <c r="F103" s="39"/>
      <c r="G103" s="40"/>
      <c r="H103" s="54">
        <f>H88+H90+H92+H95+H97+H99+H101</f>
        <v>178</v>
      </c>
    </row>
    <row r="104" spans="1:8">
      <c r="A104" s="17"/>
      <c r="B104" s="18"/>
      <c r="C104" s="61"/>
      <c r="D104" s="61"/>
      <c r="E104" s="62"/>
      <c r="F104" s="23"/>
      <c r="G104" s="16"/>
      <c r="H104" s="62"/>
    </row>
    <row r="105" spans="1:8" ht="15.75" thickBot="1">
      <c r="A105" s="37" t="s">
        <v>53</v>
      </c>
      <c r="B105" s="37"/>
      <c r="C105" s="61"/>
      <c r="D105" s="61"/>
      <c r="E105" s="37">
        <f>E70+E84+E103</f>
        <v>31672</v>
      </c>
      <c r="F105" s="29"/>
      <c r="G105" s="30">
        <f>SUM(G95:G101)</f>
        <v>0</v>
      </c>
      <c r="H105" s="37">
        <f>H70+H84+H103</f>
        <v>431</v>
      </c>
    </row>
    <row r="106" spans="1:8" ht="15.75" thickTop="1">
      <c r="A106" s="63"/>
      <c r="B106" s="63"/>
      <c r="C106" s="64"/>
      <c r="D106" s="64"/>
      <c r="E106" s="63"/>
      <c r="F106" s="63"/>
      <c r="G106" s="63"/>
      <c r="H106" s="63"/>
    </row>
    <row r="107" spans="1:8" hidden="1">
      <c r="A107" s="65" t="s">
        <v>21</v>
      </c>
      <c r="B107" s="63"/>
      <c r="C107" s="64"/>
      <c r="D107" s="64"/>
      <c r="E107" s="63"/>
      <c r="F107" s="63"/>
      <c r="G107" s="63"/>
      <c r="H107" s="63"/>
    </row>
    <row r="108" spans="1:8" hidden="1">
      <c r="A108" s="265" t="str">
        <f>IF(AND(E$45=E$105,H$45=H$105,K$45=K$105),"","Разлика между актива и пасива!")</f>
        <v/>
      </c>
      <c r="B108" s="265"/>
      <c r="C108" s="64"/>
      <c r="D108" s="64"/>
      <c r="E108" s="67" t="str">
        <f>IF(E$45=E$105,"",E45-E105)</f>
        <v/>
      </c>
      <c r="F108" s="68"/>
      <c r="G108" s="68"/>
      <c r="H108" s="67" t="str">
        <f>IF(H$45=H$105,"",H45-H105)</f>
        <v/>
      </c>
    </row>
    <row r="109" spans="1:8">
      <c r="A109" s="69" t="str">
        <f>[1]ОД!A71</f>
        <v>Приложенията от страница 7 до страница 36 са неразделна част от финансовия отчет.</v>
      </c>
      <c r="B109" s="69"/>
      <c r="C109" s="69"/>
      <c r="D109" s="69"/>
      <c r="E109" s="69"/>
      <c r="F109" s="69"/>
      <c r="G109" s="69"/>
      <c r="H109" s="69"/>
    </row>
    <row r="110" spans="1:8">
      <c r="A110" s="266" t="str">
        <f>IF(AND(E$45=E$105,H$45=H$105,K$45=K$105),"","Сума на актива:")</f>
        <v/>
      </c>
      <c r="B110" s="266"/>
      <c r="C110" s="71"/>
      <c r="D110" s="71"/>
      <c r="E110" s="72" t="str">
        <f>IF(E$45=E$105,"",E45)</f>
        <v/>
      </c>
      <c r="F110" s="71"/>
      <c r="G110" s="71"/>
      <c r="H110" s="72" t="str">
        <f>IF(H$45=H$105,"",H45)</f>
        <v/>
      </c>
    </row>
    <row r="111" spans="1:8">
      <c r="A111" s="73" t="str">
        <f>[1]НАЧАЛО!$A$44</f>
        <v>Представляващ:</v>
      </c>
      <c r="B111" s="74"/>
      <c r="C111" s="75"/>
      <c r="D111" s="75"/>
      <c r="E111" s="76"/>
      <c r="F111" s="76"/>
      <c r="G111" s="76"/>
      <c r="H111" s="76"/>
    </row>
    <row r="112" spans="1:8">
      <c r="A112" s="77" t="str">
        <f>[1]НАЧАЛО!$A$46</f>
        <v>Борислава Юриева Фивейска        Марин Иванов Стоев</v>
      </c>
      <c r="B112" s="74"/>
      <c r="C112" s="75"/>
      <c r="D112" s="75"/>
      <c r="E112" s="76"/>
      <c r="F112" s="76"/>
      <c r="G112" s="76"/>
      <c r="H112" s="76"/>
    </row>
    <row r="113" spans="1:8">
      <c r="A113" s="79"/>
      <c r="B113" s="74"/>
      <c r="C113" s="75"/>
      <c r="D113" s="75"/>
      <c r="E113" s="76"/>
      <c r="F113" s="76"/>
      <c r="G113" s="76"/>
      <c r="H113" s="76"/>
    </row>
    <row r="114" spans="1:8">
      <c r="A114" s="78" t="str">
        <f>[1]НАЧАЛО!$F$44</f>
        <v>Съставител:</v>
      </c>
      <c r="B114" s="74"/>
      <c r="C114" s="75"/>
      <c r="D114" s="75"/>
      <c r="E114" s="76"/>
      <c r="F114" s="76"/>
      <c r="G114" s="76"/>
      <c r="H114" s="76"/>
    </row>
    <row r="115" spans="1:8">
      <c r="A115" s="81" t="str">
        <f>[1]НАЧАЛО!$F$46</f>
        <v>Мила Валентинова Павлова</v>
      </c>
      <c r="B115" s="74"/>
      <c r="C115" s="75"/>
      <c r="D115" s="75"/>
      <c r="E115" s="76"/>
      <c r="F115" s="76"/>
      <c r="G115" s="76"/>
      <c r="H115" s="76"/>
    </row>
    <row r="116" spans="1:8" ht="20.45" customHeight="1">
      <c r="A116" s="78"/>
      <c r="B116" s="74"/>
      <c r="C116" s="75"/>
      <c r="D116" s="75"/>
      <c r="E116" s="76"/>
      <c r="F116" s="76"/>
      <c r="G116" s="76"/>
      <c r="H116" s="76"/>
    </row>
    <row r="117" spans="1:8" ht="20.45" customHeight="1">
      <c r="A117" s="239" t="s">
        <v>188</v>
      </c>
      <c r="B117" s="74"/>
      <c r="C117" s="75"/>
      <c r="D117" s="75"/>
      <c r="E117" s="76"/>
      <c r="F117" s="76"/>
      <c r="G117" s="76"/>
      <c r="H117" s="76"/>
    </row>
    <row r="118" spans="1:8" ht="20.45" hidden="1" customHeight="1">
      <c r="A118" s="78"/>
      <c r="B118" s="74"/>
      <c r="C118" s="75"/>
      <c r="D118" s="75"/>
      <c r="E118" s="76"/>
      <c r="F118" s="76"/>
      <c r="G118" s="76"/>
      <c r="H118" s="76"/>
    </row>
    <row r="119" spans="1:8" ht="18" hidden="1" customHeight="1">
      <c r="A119" s="81" t="str">
        <f>[1]НАЧАЛО!$C$49</f>
        <v>Заверил:</v>
      </c>
      <c r="B119" s="74"/>
      <c r="C119" s="75"/>
      <c r="D119" s="75"/>
      <c r="E119" s="76"/>
      <c r="F119" s="76"/>
      <c r="G119" s="76"/>
      <c r="H119" s="76"/>
    </row>
    <row r="120" spans="1:8" ht="32.450000000000003" hidden="1" customHeight="1">
      <c r="A120" s="77" t="str">
        <f>[1]НАЧАЛО!$C$51</f>
        <v>Таня Станева, д.е.с., регистриран одитор</v>
      </c>
      <c r="B120" s="74"/>
      <c r="C120" s="75"/>
      <c r="D120" s="75"/>
      <c r="E120" s="76"/>
      <c r="F120" s="76"/>
      <c r="G120" s="76"/>
      <c r="H120" s="76"/>
    </row>
    <row r="121" spans="1:8" ht="18.75" hidden="1">
      <c r="A121" s="82"/>
      <c r="B121" s="74"/>
      <c r="C121" s="75"/>
      <c r="D121" s="75"/>
      <c r="E121" s="76"/>
      <c r="F121" s="76"/>
      <c r="G121" s="76"/>
      <c r="H121" s="76"/>
    </row>
    <row r="122" spans="1:8" hidden="1"/>
    <row r="123" spans="1:8" hidden="1"/>
    <row r="124" spans="1:8" hidden="1"/>
    <row r="125" spans="1:8" hidden="1"/>
  </sheetData>
  <mergeCells count="5">
    <mergeCell ref="A108:B108"/>
    <mergeCell ref="A110:B110"/>
    <mergeCell ref="A1:H1"/>
    <mergeCell ref="A2:H2"/>
    <mergeCell ref="A3:H3"/>
  </mergeCells>
  <conditionalFormatting sqref="A1:A3 A4:H4 B5:H5 A6:H105 A109:H121">
    <cfRule type="expression" dxfId="52" priority="1" stopIfTrue="1">
      <formula>_JJ31&lt;&gt;_JK31</formula>
    </cfRule>
    <cfRule type="expression" dxfId="51" priority="2" stopIfTrue="1">
      <formula>_JJ32&gt;_JK32</formula>
    </cfRule>
  </conditionalFormatting>
  <conditionalFormatting sqref="A107">
    <cfRule type="expression" dxfId="50" priority="11" stopIfTrue="1">
      <formula>N107&gt;0</formula>
    </cfRule>
  </conditionalFormatting>
  <conditionalFormatting sqref="A109">
    <cfRule type="expression" dxfId="49" priority="7" stopIfTrue="1">
      <formula>_JJ61=_JK61</formula>
    </cfRule>
  </conditionalFormatting>
  <conditionalFormatting sqref="A106:H108">
    <cfRule type="expression" dxfId="48" priority="13" stopIfTrue="1">
      <formula>_JJ31&lt;&gt;_JK31</formula>
    </cfRule>
    <cfRule type="expression" dxfId="47" priority="14" stopIfTrue="1">
      <formula>_JJ32&gt;_JK32</formula>
    </cfRule>
  </conditionalFormatting>
  <pageMargins left="0.70866141732283472" right="0.70866141732283472" top="0.74803149606299213" bottom="0.74803149606299213" header="0.31496062992125984" footer="0.31496062992125984"/>
  <pageSetup scale="8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4"/>
  <sheetViews>
    <sheetView workbookViewId="0">
      <selection sqref="A1:I1"/>
    </sheetView>
  </sheetViews>
  <sheetFormatPr defaultRowHeight="15"/>
  <cols>
    <col min="1" max="1" width="51.85546875" customWidth="1"/>
    <col min="2" max="2" width="0" hidden="1" customWidth="1"/>
    <col min="4" max="5" width="0" hidden="1" customWidth="1"/>
    <col min="6" max="6" width="11.5703125" customWidth="1"/>
    <col min="7" max="8" width="0" hidden="1" customWidth="1"/>
    <col min="9" max="9" width="11.7109375" customWidth="1"/>
  </cols>
  <sheetData>
    <row r="1" spans="1:9">
      <c r="A1" s="267" t="str">
        <f>[2]НАЧАЛО!B3</f>
        <v>ТК - ИМОТИ АД</v>
      </c>
      <c r="B1" s="267"/>
      <c r="C1" s="267"/>
      <c r="D1" s="267"/>
      <c r="E1" s="267"/>
      <c r="F1" s="267"/>
      <c r="G1" s="267"/>
      <c r="H1" s="267"/>
      <c r="I1" s="267"/>
    </row>
    <row r="2" spans="1:9">
      <c r="A2" s="268" t="s">
        <v>189</v>
      </c>
      <c r="B2" s="268"/>
      <c r="C2" s="268"/>
      <c r="D2" s="268"/>
      <c r="E2" s="268"/>
      <c r="F2" s="268"/>
      <c r="G2" s="268"/>
      <c r="H2" s="268"/>
      <c r="I2" s="268"/>
    </row>
    <row r="3" spans="1:9" ht="15.75">
      <c r="A3" s="270" t="s">
        <v>185</v>
      </c>
      <c r="B3" s="270"/>
      <c r="C3" s="270"/>
      <c r="D3" s="270"/>
      <c r="E3" s="270"/>
      <c r="F3" s="270"/>
      <c r="G3" s="270"/>
      <c r="H3" s="270"/>
      <c r="I3" s="270"/>
    </row>
    <row r="4" spans="1:9" ht="15.75">
      <c r="A4" s="83"/>
      <c r="B4" s="83"/>
      <c r="C4" s="84"/>
      <c r="D4" s="84"/>
      <c r="E4" s="84"/>
      <c r="F4" s="85"/>
      <c r="G4" s="86"/>
      <c r="H4" s="86"/>
      <c r="I4" s="85"/>
    </row>
    <row r="5" spans="1:9">
      <c r="A5" s="87"/>
      <c r="B5" s="87"/>
      <c r="C5" s="87"/>
      <c r="D5" s="87"/>
      <c r="E5" s="87"/>
      <c r="F5" s="243" t="str">
        <f>[3]НАЧАЛО!AD1&amp;" г."</f>
        <v>2024 г.</v>
      </c>
      <c r="G5" s="244"/>
      <c r="H5" s="244"/>
      <c r="I5" s="243" t="str">
        <f>[3]НАЧАЛО!AF1&amp;" г."</f>
        <v>2023 г.</v>
      </c>
    </row>
    <row r="6" spans="1:9">
      <c r="A6" s="87"/>
      <c r="B6" s="87"/>
      <c r="C6" s="90" t="s">
        <v>0</v>
      </c>
      <c r="D6" s="90"/>
      <c r="E6" s="90"/>
      <c r="F6" s="244" t="s">
        <v>1</v>
      </c>
      <c r="G6" s="244"/>
      <c r="H6" s="244"/>
      <c r="I6" s="244" t="s">
        <v>1</v>
      </c>
    </row>
    <row r="7" spans="1:9" ht="15.75">
      <c r="A7" s="25" t="s">
        <v>54</v>
      </c>
      <c r="B7" s="25"/>
      <c r="C7" s="90"/>
      <c r="D7" s="90"/>
      <c r="E7" s="90"/>
      <c r="F7" s="91"/>
      <c r="G7" s="92"/>
      <c r="H7" s="92"/>
      <c r="I7" s="91"/>
    </row>
    <row r="8" spans="1:9">
      <c r="A8" s="87"/>
      <c r="B8" s="87"/>
      <c r="C8" s="93"/>
      <c r="D8" s="93"/>
      <c r="E8" s="93"/>
      <c r="F8" s="91"/>
      <c r="G8" s="92"/>
      <c r="H8" s="92"/>
      <c r="I8" s="91"/>
    </row>
    <row r="9" spans="1:9">
      <c r="A9" s="94" t="s">
        <v>55</v>
      </c>
      <c r="B9" s="34"/>
      <c r="C9" s="95" t="str">
        <f>IF(AND(F9=0,I9=0),"",CONCATENATE("2.1.",D9,"."))</f>
        <v>2.1.1.</v>
      </c>
      <c r="D9" s="13">
        <f>IF(AND(F9=0,I9=0),0,MAX(D$8:D8)+1)</f>
        <v>1</v>
      </c>
      <c r="E9" s="13"/>
      <c r="F9" s="96">
        <f>SUM(F10:F13)</f>
        <v>640</v>
      </c>
      <c r="G9" s="97"/>
      <c r="H9" s="97"/>
      <c r="I9" s="96">
        <f>SUM(I10:I13)</f>
        <v>31</v>
      </c>
    </row>
    <row r="10" spans="1:9">
      <c r="A10" s="17" t="s">
        <v>56</v>
      </c>
      <c r="B10" s="17"/>
      <c r="C10" s="10"/>
      <c r="D10" s="61"/>
      <c r="E10" s="61"/>
      <c r="F10" s="98">
        <v>16</v>
      </c>
      <c r="G10" s="99"/>
      <c r="H10" s="99"/>
      <c r="I10" s="98"/>
    </row>
    <row r="11" spans="1:9">
      <c r="A11" s="17" t="s">
        <v>57</v>
      </c>
      <c r="B11" s="17"/>
      <c r="C11" s="10"/>
      <c r="D11" s="61"/>
      <c r="E11" s="61"/>
      <c r="F11" s="98">
        <v>481</v>
      </c>
      <c r="G11" s="99"/>
      <c r="H11" s="99"/>
      <c r="I11" s="98"/>
    </row>
    <row r="12" spans="1:9" hidden="1">
      <c r="A12" s="17" t="s">
        <v>58</v>
      </c>
      <c r="B12" s="17"/>
      <c r="C12" s="10"/>
      <c r="D12" s="61"/>
      <c r="E12" s="61"/>
      <c r="F12" s="98"/>
      <c r="G12" s="99"/>
      <c r="H12" s="99"/>
      <c r="I12" s="98"/>
    </row>
    <row r="13" spans="1:9">
      <c r="A13" s="17" t="s">
        <v>59</v>
      </c>
      <c r="B13" s="17"/>
      <c r="C13" s="10"/>
      <c r="D13" s="61"/>
      <c r="E13" s="61"/>
      <c r="F13" s="98">
        <v>143</v>
      </c>
      <c r="G13" s="100"/>
      <c r="H13" s="100"/>
      <c r="I13" s="98">
        <v>31</v>
      </c>
    </row>
    <row r="14" spans="1:9" hidden="1">
      <c r="A14" s="34"/>
      <c r="B14" s="34"/>
      <c r="C14" s="10"/>
      <c r="D14" s="61"/>
      <c r="E14" s="61"/>
      <c r="F14" s="101"/>
      <c r="G14" s="101"/>
      <c r="H14" s="101"/>
      <c r="I14" s="101"/>
    </row>
    <row r="15" spans="1:9" ht="30" hidden="1">
      <c r="A15" s="102" t="s">
        <v>60</v>
      </c>
      <c r="B15" s="34"/>
      <c r="C15" s="95" t="str">
        <f>IF(AND(F15=0,I15=0),"",CONCATENATE("2.1.",D15,"."))</f>
        <v/>
      </c>
      <c r="D15" s="13">
        <f>IF(AND(F15=0,I15=0),0,MAX(D$8:D14)+1)</f>
        <v>0</v>
      </c>
      <c r="E15" s="13"/>
      <c r="F15" s="103"/>
      <c r="G15" s="98"/>
      <c r="H15" s="98"/>
      <c r="I15" s="103"/>
    </row>
    <row r="16" spans="1:9" hidden="1">
      <c r="A16" s="34"/>
      <c r="B16" s="34"/>
      <c r="C16" s="10"/>
      <c r="D16" s="61"/>
      <c r="E16" s="61"/>
      <c r="F16" s="104"/>
      <c r="G16" s="105"/>
      <c r="H16" s="105"/>
      <c r="I16" s="104"/>
    </row>
    <row r="17" spans="1:9">
      <c r="A17" s="94" t="s">
        <v>61</v>
      </c>
      <c r="B17" s="34"/>
      <c r="C17" s="95" t="str">
        <f>IF(AND(F17=0,I17=0),"",CONCATENATE("2.1.",D17,"."))</f>
        <v>2.1.2.</v>
      </c>
      <c r="D17" s="13">
        <f>IF(AND(F17=0,I17=0),0,MAX(D$8:D16)+1)</f>
        <v>2</v>
      </c>
      <c r="E17" s="13"/>
      <c r="F17" s="103">
        <v>171</v>
      </c>
      <c r="G17" s="98"/>
      <c r="H17" s="98"/>
      <c r="I17" s="103">
        <v>82</v>
      </c>
    </row>
    <row r="18" spans="1:9" hidden="1">
      <c r="A18" s="34"/>
      <c r="B18" s="34"/>
      <c r="C18" s="10"/>
      <c r="D18" s="61"/>
      <c r="E18" s="61"/>
      <c r="F18" s="104"/>
      <c r="G18" s="105"/>
      <c r="H18" s="105"/>
      <c r="I18" s="104"/>
    </row>
    <row r="19" spans="1:9" ht="15.75" thickBot="1">
      <c r="A19" s="106" t="s">
        <v>62</v>
      </c>
      <c r="B19" s="5"/>
      <c r="C19" s="107"/>
      <c r="D19" s="61"/>
      <c r="E19" s="61"/>
      <c r="F19" s="108">
        <f>F9+F15+F17</f>
        <v>811</v>
      </c>
      <c r="G19" s="109"/>
      <c r="H19" s="109"/>
      <c r="I19" s="108">
        <f>I9+I15+I17</f>
        <v>113</v>
      </c>
    </row>
    <row r="20" spans="1:9" ht="15.75" thickTop="1">
      <c r="A20" s="17"/>
      <c r="B20" s="17"/>
      <c r="C20" s="10"/>
      <c r="D20" s="61"/>
      <c r="E20" s="61"/>
      <c r="F20" s="101"/>
      <c r="G20" s="7"/>
      <c r="H20" s="7"/>
      <c r="I20" s="101"/>
    </row>
    <row r="21" spans="1:9" ht="15.75">
      <c r="A21" s="25" t="s">
        <v>63</v>
      </c>
      <c r="B21" s="5"/>
      <c r="C21" s="10"/>
      <c r="D21" s="61"/>
      <c r="E21" s="61"/>
      <c r="F21" s="101"/>
      <c r="G21" s="10"/>
      <c r="H21" s="10"/>
      <c r="I21" s="101"/>
    </row>
    <row r="22" spans="1:9" hidden="1">
      <c r="A22" s="87"/>
      <c r="B22" s="87"/>
      <c r="C22" s="93"/>
      <c r="D22" s="93"/>
      <c r="E22" s="93"/>
      <c r="F22" s="91"/>
      <c r="G22" s="92"/>
      <c r="H22" s="92"/>
      <c r="I22" s="91"/>
    </row>
    <row r="23" spans="1:9">
      <c r="A23" s="94" t="s">
        <v>64</v>
      </c>
      <c r="B23" s="34"/>
      <c r="C23" s="110"/>
      <c r="D23" s="61"/>
      <c r="E23" s="61"/>
      <c r="F23" s="96">
        <f>SUM(F24:F29)</f>
        <v>-739</v>
      </c>
      <c r="G23" s="10"/>
      <c r="H23" s="10"/>
      <c r="I23" s="96">
        <f>SUM(I24:I29)</f>
        <v>-39</v>
      </c>
    </row>
    <row r="24" spans="1:9">
      <c r="A24" s="17" t="s">
        <v>65</v>
      </c>
      <c r="B24" s="17"/>
      <c r="C24" s="111" t="str">
        <f t="shared" ref="C24:C29" si="0">IF(AND(F24=0,I24=0),"",CONCATENATE("2.2.",D24,"."))</f>
        <v>2.2.1.</v>
      </c>
      <c r="D24" s="13">
        <f>IF(AND(F24=0,I24=0),0,MAX(D$23:D23)+1)</f>
        <v>1</v>
      </c>
      <c r="E24" s="13"/>
      <c r="F24" s="98">
        <v>-11</v>
      </c>
      <c r="G24" s="99"/>
      <c r="H24" s="99"/>
      <c r="I24" s="98"/>
    </row>
    <row r="25" spans="1:9">
      <c r="A25" s="17" t="s">
        <v>66</v>
      </c>
      <c r="B25" s="17"/>
      <c r="C25" s="111" t="str">
        <f t="shared" si="0"/>
        <v>2.2.2.</v>
      </c>
      <c r="D25" s="13">
        <f>IF(AND(F25=0,I25=0),0,MAX(D$23:D24)+1)</f>
        <v>2</v>
      </c>
      <c r="E25" s="13"/>
      <c r="F25" s="98">
        <v>-175</v>
      </c>
      <c r="G25" s="99"/>
      <c r="H25" s="99"/>
      <c r="I25" s="98">
        <v>-16</v>
      </c>
    </row>
    <row r="26" spans="1:9">
      <c r="A26" s="17" t="s">
        <v>67</v>
      </c>
      <c r="B26" s="17"/>
      <c r="C26" s="111" t="str">
        <f t="shared" si="0"/>
        <v>2.2.3.</v>
      </c>
      <c r="D26" s="13">
        <f>IF(AND(F26=0,I26=0),0,MAX(D$23:D25)+1)</f>
        <v>3</v>
      </c>
      <c r="E26" s="13"/>
      <c r="F26" s="98">
        <v>-84</v>
      </c>
      <c r="G26" s="99"/>
      <c r="H26" s="99"/>
      <c r="I26" s="98"/>
    </row>
    <row r="27" spans="1:9">
      <c r="A27" s="17" t="s">
        <v>68</v>
      </c>
      <c r="B27" s="17"/>
      <c r="C27" s="111" t="str">
        <f t="shared" si="0"/>
        <v>2.2.4.</v>
      </c>
      <c r="D27" s="13">
        <f>IF(AND(F27=0,I27=0),0,MAX(D$23:D26)+1)</f>
        <v>4</v>
      </c>
      <c r="E27" s="13"/>
      <c r="F27" s="98">
        <v>-428</v>
      </c>
      <c r="G27" s="99"/>
      <c r="H27" s="99"/>
      <c r="I27" s="98">
        <v>-23</v>
      </c>
    </row>
    <row r="28" spans="1:9">
      <c r="A28" s="17" t="s">
        <v>69</v>
      </c>
      <c r="B28" s="17"/>
      <c r="C28" s="111" t="str">
        <f t="shared" si="0"/>
        <v/>
      </c>
      <c r="D28" s="13">
        <f>IF(AND(F28=0,I28=0),0,MAX(D$23:D27)+1)</f>
        <v>0</v>
      </c>
      <c r="E28" s="13"/>
      <c r="F28" s="98"/>
      <c r="G28" s="99"/>
      <c r="H28" s="99"/>
      <c r="I28" s="98"/>
    </row>
    <row r="29" spans="1:9">
      <c r="A29" s="17" t="s">
        <v>70</v>
      </c>
      <c r="B29" s="17"/>
      <c r="C29" s="111" t="str">
        <f t="shared" si="0"/>
        <v>2.2.5.</v>
      </c>
      <c r="D29" s="13">
        <f>IF(AND(F29=0,I29=0),0,MAX(D$23:D28)+1)</f>
        <v>5</v>
      </c>
      <c r="E29" s="13"/>
      <c r="F29" s="98">
        <v>-41</v>
      </c>
      <c r="G29" s="99"/>
      <c r="H29" s="99"/>
      <c r="I29" s="98"/>
    </row>
    <row r="30" spans="1:9">
      <c r="A30" s="17"/>
      <c r="B30" s="17"/>
      <c r="C30" s="112"/>
      <c r="D30" s="19"/>
      <c r="E30" s="19"/>
      <c r="F30" s="101"/>
      <c r="G30" s="10"/>
      <c r="H30" s="10"/>
      <c r="I30" s="101"/>
    </row>
    <row r="31" spans="1:9">
      <c r="A31" s="94" t="s">
        <v>71</v>
      </c>
      <c r="B31" s="34"/>
      <c r="C31" s="95" t="str">
        <f>IF(AND(F31=0,I31=0),"",CONCATENATE("2.2.",D31,"."))</f>
        <v/>
      </c>
      <c r="D31" s="13">
        <f>IF(AND(F31=0,I31=0),0,MAX(D$23:D30)+1)</f>
        <v>0</v>
      </c>
      <c r="E31" s="13"/>
      <c r="F31" s="96">
        <f>SUM(F32:F35)</f>
        <v>0</v>
      </c>
      <c r="G31" s="96">
        <f t="shared" ref="G31:I31" si="1">SUM(G32:G35)</f>
        <v>0</v>
      </c>
      <c r="H31" s="96">
        <f t="shared" si="1"/>
        <v>0</v>
      </c>
      <c r="I31" s="96">
        <f t="shared" si="1"/>
        <v>0</v>
      </c>
    </row>
    <row r="32" spans="1:9" hidden="1">
      <c r="A32" s="17" t="s">
        <v>72</v>
      </c>
      <c r="B32" s="17"/>
      <c r="C32" s="112"/>
      <c r="D32" s="19"/>
      <c r="E32" s="19"/>
      <c r="F32" s="98"/>
      <c r="G32" s="99"/>
      <c r="H32" s="99"/>
      <c r="I32" s="98"/>
    </row>
    <row r="33" spans="1:9" hidden="1">
      <c r="A33" s="43" t="s">
        <v>73</v>
      </c>
      <c r="B33" s="43"/>
      <c r="C33" s="18"/>
      <c r="D33" s="113"/>
      <c r="E33" s="113"/>
      <c r="F33" s="98"/>
      <c r="G33" s="99"/>
      <c r="H33" s="99"/>
      <c r="I33" s="98"/>
    </row>
    <row r="34" spans="1:9" ht="30">
      <c r="A34" s="43" t="s">
        <v>74</v>
      </c>
      <c r="B34" s="43"/>
      <c r="C34" s="18"/>
      <c r="D34" s="113"/>
      <c r="E34" s="113"/>
      <c r="F34" s="98"/>
      <c r="G34" s="99"/>
      <c r="H34" s="99"/>
      <c r="I34" s="98"/>
    </row>
    <row r="35" spans="1:9" hidden="1">
      <c r="A35" s="43" t="s">
        <v>59</v>
      </c>
      <c r="B35" s="43"/>
      <c r="C35" s="18"/>
      <c r="D35" s="113"/>
      <c r="E35" s="113"/>
      <c r="F35" s="98"/>
      <c r="G35" s="99"/>
      <c r="H35" s="99"/>
      <c r="I35" s="98"/>
    </row>
    <row r="36" spans="1:9" hidden="1">
      <c r="A36" s="17"/>
      <c r="B36" s="17"/>
      <c r="C36" s="10"/>
      <c r="D36" s="61"/>
      <c r="E36" s="61"/>
      <c r="F36" s="101"/>
      <c r="G36" s="97"/>
      <c r="H36" s="97"/>
      <c r="I36" s="101"/>
    </row>
    <row r="37" spans="1:9">
      <c r="A37" s="94" t="s">
        <v>75</v>
      </c>
      <c r="B37" s="34"/>
      <c r="C37" s="95" t="str">
        <f>IF(AND(F37=0,I37=0),"",CONCATENATE("2.2.",D37,"."))</f>
        <v>2.2.6.</v>
      </c>
      <c r="D37" s="13">
        <f>IF(AND(F37=0,I37=0),0,MAX(D$23:D36)+1)</f>
        <v>6</v>
      </c>
      <c r="E37" s="13"/>
      <c r="F37" s="103">
        <v>-26</v>
      </c>
      <c r="G37" s="99"/>
      <c r="H37" s="99"/>
      <c r="I37" s="103">
        <v>-4</v>
      </c>
    </row>
    <row r="38" spans="1:9">
      <c r="A38" s="34"/>
      <c r="B38" s="34"/>
      <c r="C38" s="10"/>
      <c r="D38" s="61"/>
      <c r="E38" s="61"/>
      <c r="F38" s="101"/>
      <c r="G38" s="97"/>
      <c r="H38" s="97"/>
      <c r="I38" s="114"/>
    </row>
    <row r="39" spans="1:9" ht="15.75" thickBot="1">
      <c r="A39" s="106" t="s">
        <v>76</v>
      </c>
      <c r="B39" s="5"/>
      <c r="C39" s="107"/>
      <c r="D39" s="61"/>
      <c r="E39" s="61"/>
      <c r="F39" s="108">
        <f>F23+F31+F37</f>
        <v>-765</v>
      </c>
      <c r="G39" s="97"/>
      <c r="H39" s="97"/>
      <c r="I39" s="108">
        <f>I23+I31+I37</f>
        <v>-43</v>
      </c>
    </row>
    <row r="40" spans="1:9" ht="15.75" hidden="1" thickTop="1">
      <c r="A40" s="34"/>
      <c r="B40" s="34"/>
      <c r="C40" s="10"/>
      <c r="D40" s="61"/>
      <c r="E40" s="61"/>
      <c r="F40" s="101"/>
      <c r="G40" s="97"/>
      <c r="H40" s="97"/>
      <c r="I40" s="114"/>
    </row>
    <row r="41" spans="1:9" hidden="1">
      <c r="A41" s="102" t="s">
        <v>77</v>
      </c>
      <c r="B41" s="34"/>
      <c r="C41" s="95" t="str">
        <f>IF(AND(F41=0,I41=0),"",CONCATENATE("2.2.",D41,"."))</f>
        <v/>
      </c>
      <c r="D41" s="13">
        <f>IF(AND(F41=0,I41=0),0,MAX(D$23:D40)+1)</f>
        <v>0</v>
      </c>
      <c r="E41" s="13"/>
      <c r="F41" s="103"/>
      <c r="G41" s="99"/>
      <c r="H41" s="99"/>
      <c r="I41" s="103"/>
    </row>
    <row r="42" spans="1:9" hidden="1">
      <c r="A42" s="34"/>
      <c r="B42" s="34"/>
      <c r="C42" s="10"/>
      <c r="D42" s="61"/>
      <c r="E42" s="61"/>
      <c r="F42" s="101"/>
      <c r="G42" s="97"/>
      <c r="H42" s="97"/>
      <c r="I42" s="114"/>
    </row>
    <row r="43" spans="1:9" hidden="1">
      <c r="A43" s="102" t="s">
        <v>78</v>
      </c>
      <c r="B43" s="34"/>
      <c r="C43" s="95" t="str">
        <f>IF(AND(F43=0,I43=0),"",CONCATENATE("2.2.",D43,"."))</f>
        <v/>
      </c>
      <c r="D43" s="13">
        <f>IF(AND(F43=0,I43=0),0,MAX(D$23:D42)+1)</f>
        <v>0</v>
      </c>
      <c r="E43" s="13"/>
      <c r="F43" s="103"/>
      <c r="G43" s="99"/>
      <c r="H43" s="99"/>
      <c r="I43" s="103"/>
    </row>
    <row r="44" spans="1:9" ht="15.75" thickTop="1">
      <c r="A44" s="34"/>
      <c r="B44" s="34"/>
      <c r="C44" s="10"/>
      <c r="D44" s="61"/>
      <c r="E44" s="61"/>
      <c r="F44" s="101"/>
      <c r="G44" s="97"/>
      <c r="H44" s="97"/>
      <c r="I44" s="114"/>
    </row>
    <row r="45" spans="1:9" ht="15.75" thickBot="1">
      <c r="A45" s="106" t="s">
        <v>79</v>
      </c>
      <c r="B45" s="5"/>
      <c r="C45" s="107"/>
      <c r="D45" s="61"/>
      <c r="E45" s="61"/>
      <c r="F45" s="108">
        <f>F19+F39+F41+F43</f>
        <v>46</v>
      </c>
      <c r="G45" s="97"/>
      <c r="H45" s="97"/>
      <c r="I45" s="108">
        <f>I19+I39+I41+I43</f>
        <v>70</v>
      </c>
    </row>
    <row r="46" spans="1:9" ht="15.75" thickTop="1">
      <c r="A46" s="34"/>
      <c r="B46" s="34"/>
      <c r="C46" s="10"/>
      <c r="D46" s="61"/>
      <c r="E46" s="61"/>
      <c r="F46" s="10"/>
      <c r="G46" s="97"/>
      <c r="H46" s="97"/>
      <c r="I46" s="10"/>
    </row>
    <row r="47" spans="1:9">
      <c r="A47" s="94" t="s">
        <v>80</v>
      </c>
      <c r="B47" s="34"/>
      <c r="C47" s="115" t="str">
        <f>IF(AND(F47=0,I47=0),"",CONCATENATE("2.2.",D47,"."))</f>
        <v/>
      </c>
      <c r="D47" s="19">
        <f>IF(AND(F47=0,I47=0),0,MAX(D$23:D46)+1)</f>
        <v>0</v>
      </c>
      <c r="E47" s="19"/>
      <c r="F47" s="96">
        <f>SUM(F48:F49)</f>
        <v>0</v>
      </c>
      <c r="G47" s="97"/>
      <c r="H47" s="97"/>
      <c r="I47" s="96">
        <f>SUM(I48:I49)</f>
        <v>0</v>
      </c>
    </row>
    <row r="48" spans="1:9">
      <c r="A48" s="7" t="s">
        <v>81</v>
      </c>
      <c r="B48" s="7"/>
      <c r="C48" s="10"/>
      <c r="D48" s="61"/>
      <c r="E48" s="61"/>
      <c r="F48" s="98"/>
      <c r="G48" s="99"/>
      <c r="H48" s="99"/>
      <c r="I48" s="98"/>
    </row>
    <row r="49" spans="1:9">
      <c r="A49" s="7" t="s">
        <v>82</v>
      </c>
      <c r="B49" s="7"/>
      <c r="C49" s="10"/>
      <c r="D49" s="61"/>
      <c r="E49" s="61"/>
      <c r="F49" s="98"/>
      <c r="G49" s="99"/>
      <c r="H49" s="99"/>
      <c r="I49" s="98"/>
    </row>
    <row r="50" spans="1:9" hidden="1">
      <c r="A50" s="17"/>
      <c r="B50" s="17"/>
      <c r="C50" s="10"/>
      <c r="D50" s="61"/>
      <c r="E50" s="61"/>
      <c r="F50" s="18"/>
      <c r="G50" s="97"/>
      <c r="H50" s="97"/>
      <c r="I50" s="18"/>
    </row>
    <row r="51" spans="1:9" ht="15.75" thickBot="1">
      <c r="A51" s="116" t="s">
        <v>83</v>
      </c>
      <c r="B51" s="5"/>
      <c r="C51" s="107"/>
      <c r="D51" s="61"/>
      <c r="E51" s="61"/>
      <c r="F51" s="108">
        <f>F45+F47</f>
        <v>46</v>
      </c>
      <c r="G51" s="97"/>
      <c r="H51" s="97"/>
      <c r="I51" s="108">
        <f>I45+I47</f>
        <v>70</v>
      </c>
    </row>
    <row r="52" spans="1:9" ht="15.75" hidden="1" thickTop="1">
      <c r="A52" s="17"/>
      <c r="B52" s="17"/>
      <c r="C52" s="10"/>
      <c r="D52" s="61"/>
      <c r="E52" s="61"/>
      <c r="F52" s="18"/>
      <c r="G52" s="97"/>
      <c r="H52" s="97"/>
      <c r="I52" s="18"/>
    </row>
    <row r="53" spans="1:9" ht="15.75" thickTop="1">
      <c r="A53" s="94" t="s">
        <v>84</v>
      </c>
      <c r="B53" s="34"/>
      <c r="C53" s="115" t="str">
        <f>IF(AND(F53=0,I53=0),"",CONCATENATE("2.2.",D53,"."))</f>
        <v/>
      </c>
      <c r="D53" s="19">
        <f>IF(AND(F53=0,I53=0),0,MAX(D$23:D52)+1)</f>
        <v>0</v>
      </c>
      <c r="E53" s="19"/>
      <c r="F53" s="96"/>
      <c r="G53" s="97"/>
      <c r="H53" s="97"/>
      <c r="I53" s="96"/>
    </row>
    <row r="54" spans="1:9" hidden="1">
      <c r="A54" s="17"/>
      <c r="B54" s="17"/>
      <c r="C54" s="10"/>
      <c r="D54" s="61"/>
      <c r="E54" s="61"/>
      <c r="F54" s="18"/>
      <c r="G54" s="97"/>
      <c r="H54" s="97"/>
      <c r="I54" s="18"/>
    </row>
    <row r="55" spans="1:9" ht="15.75" thickBot="1">
      <c r="A55" s="106" t="s">
        <v>85</v>
      </c>
      <c r="B55" s="5"/>
      <c r="C55" s="107"/>
      <c r="D55" s="61"/>
      <c r="E55" s="61"/>
      <c r="F55" s="108">
        <f>F51+F53</f>
        <v>46</v>
      </c>
      <c r="G55" s="97"/>
      <c r="H55" s="97"/>
      <c r="I55" s="108">
        <f>I51+I53</f>
        <v>70</v>
      </c>
    </row>
    <row r="56" spans="1:9" ht="16.5" thickTop="1" thickBot="1">
      <c r="A56" s="106" t="s">
        <v>86</v>
      </c>
      <c r="B56" s="5"/>
      <c r="C56" s="107"/>
      <c r="D56" s="61"/>
      <c r="E56" s="61"/>
      <c r="F56" s="108">
        <f>F55-F57</f>
        <v>46</v>
      </c>
      <c r="G56" s="97"/>
      <c r="H56" s="97"/>
      <c r="I56" s="108">
        <f>I55-I57</f>
        <v>70</v>
      </c>
    </row>
    <row r="57" spans="1:9" ht="16.5" thickTop="1" thickBot="1">
      <c r="A57" s="106" t="s">
        <v>87</v>
      </c>
      <c r="B57" s="5"/>
      <c r="C57" s="107"/>
      <c r="D57" s="61"/>
      <c r="E57" s="61"/>
      <c r="F57" s="117"/>
      <c r="G57" s="99"/>
      <c r="H57" s="99"/>
      <c r="I57" s="117"/>
    </row>
    <row r="58" spans="1:9" ht="15.75" hidden="1" thickTop="1">
      <c r="A58" s="118"/>
      <c r="B58" s="118"/>
      <c r="C58" s="119"/>
      <c r="D58" s="119"/>
      <c r="E58" s="119"/>
      <c r="F58" s="120"/>
      <c r="G58" s="121"/>
      <c r="H58" s="121"/>
      <c r="I58" s="120"/>
    </row>
    <row r="59" spans="1:9" hidden="1">
      <c r="A59" s="65" t="s">
        <v>21</v>
      </c>
      <c r="B59" s="118"/>
      <c r="C59" s="119"/>
      <c r="D59" s="119"/>
      <c r="E59" s="119"/>
      <c r="F59" s="120"/>
      <c r="G59" s="121"/>
      <c r="H59" s="121"/>
      <c r="I59" s="120"/>
    </row>
    <row r="60" spans="1:9" hidden="1">
      <c r="A60" s="265" t="str">
        <f>IF(AND(F$60="",I$60=""),"","Разлика в резултата между ОПР и БАЛАНСА!")</f>
        <v>Разлика в резултата между ОПР и БАЛАНСА!</v>
      </c>
      <c r="B60" s="265"/>
      <c r="C60" s="265"/>
      <c r="D60" s="66"/>
      <c r="E60" s="66"/>
      <c r="F60" s="122">
        <f>IF(F56=[1]баланс!F73,"",[1]ОД!F55-[1]баланс!F73)</f>
        <v>0</v>
      </c>
      <c r="G60" s="123"/>
      <c r="H60" s="123"/>
      <c r="I60" s="122" t="str">
        <f>IF([1]НАЧАЛО!AB$3=1,IF(I$56=[1]баланс!I$73,"",I56-[1]баланс!I$73),"")</f>
        <v/>
      </c>
    </row>
    <row r="61" spans="1:9" hidden="1">
      <c r="A61" s="124"/>
      <c r="B61" s="124"/>
      <c r="C61" s="124"/>
      <c r="D61" s="124"/>
      <c r="E61" s="124"/>
      <c r="F61" s="88" t="str">
        <f>F5</f>
        <v>2024 г.</v>
      </c>
      <c r="G61" s="125"/>
      <c r="H61" s="125"/>
      <c r="I61" s="88" t="str">
        <f>I5</f>
        <v>2023 г.</v>
      </c>
    </row>
    <row r="62" spans="1:9" hidden="1">
      <c r="A62" s="124"/>
      <c r="B62" s="124"/>
      <c r="C62" s="124"/>
      <c r="D62" s="124"/>
      <c r="E62" s="124"/>
      <c r="F62" s="89" t="s">
        <v>88</v>
      </c>
      <c r="G62" s="125"/>
      <c r="H62" s="125"/>
      <c r="I62" s="89" t="s">
        <v>88</v>
      </c>
    </row>
    <row r="63" spans="1:9" hidden="1">
      <c r="A63" s="17"/>
      <c r="B63" s="17"/>
      <c r="C63" s="10"/>
      <c r="D63" s="61"/>
      <c r="E63" s="61"/>
      <c r="F63" s="18"/>
      <c r="G63" s="97"/>
      <c r="H63" s="97"/>
      <c r="I63" s="18"/>
    </row>
    <row r="64" spans="1:9" hidden="1">
      <c r="A64" s="94" t="s">
        <v>89</v>
      </c>
      <c r="B64" s="34"/>
      <c r="C64" s="115"/>
      <c r="D64" s="19"/>
      <c r="E64" s="19"/>
      <c r="F64" s="126">
        <f>SUM(F65:F66)</f>
        <v>0</v>
      </c>
      <c r="G64" s="97"/>
      <c r="H64" s="97"/>
      <c r="I64" s="126">
        <f>SUM(I65:I66)</f>
        <v>0</v>
      </c>
    </row>
    <row r="65" spans="1:9" hidden="1">
      <c r="A65" s="7" t="s">
        <v>90</v>
      </c>
      <c r="B65" s="7"/>
      <c r="C65" s="10"/>
      <c r="D65" s="61"/>
      <c r="E65" s="61"/>
      <c r="F65" s="127"/>
      <c r="G65" s="99"/>
      <c r="H65" s="99"/>
      <c r="I65" s="127"/>
    </row>
    <row r="66" spans="1:9" hidden="1">
      <c r="A66" s="7" t="s">
        <v>91</v>
      </c>
      <c r="B66" s="7"/>
      <c r="C66" s="10"/>
      <c r="D66" s="61"/>
      <c r="E66" s="61"/>
      <c r="F66" s="127"/>
      <c r="G66" s="99"/>
      <c r="H66" s="99"/>
      <c r="I66" s="127"/>
    </row>
    <row r="67" spans="1:9" hidden="1">
      <c r="A67" s="17"/>
      <c r="B67" s="17"/>
      <c r="C67" s="10"/>
      <c r="D67" s="61"/>
      <c r="E67" s="61"/>
      <c r="F67" s="18"/>
      <c r="G67" s="97"/>
      <c r="H67" s="97"/>
      <c r="I67" s="18"/>
    </row>
    <row r="68" spans="1:9" hidden="1">
      <c r="A68" s="94" t="s">
        <v>92</v>
      </c>
      <c r="B68" s="34"/>
      <c r="C68" s="115"/>
      <c r="D68" s="19"/>
      <c r="E68" s="19"/>
      <c r="F68" s="126">
        <f>SUM(F69:F70)</f>
        <v>0</v>
      </c>
      <c r="G68" s="97"/>
      <c r="H68" s="97"/>
      <c r="I68" s="126">
        <f>SUM(I69:I70)</f>
        <v>0</v>
      </c>
    </row>
    <row r="69" spans="1:9" hidden="1">
      <c r="A69" s="7" t="s">
        <v>90</v>
      </c>
      <c r="B69" s="7"/>
      <c r="C69" s="10"/>
      <c r="D69" s="61"/>
      <c r="E69" s="61"/>
      <c r="F69" s="127"/>
      <c r="G69" s="99"/>
      <c r="H69" s="99"/>
      <c r="I69" s="127"/>
    </row>
    <row r="70" spans="1:9" hidden="1">
      <c r="A70" s="7" t="s">
        <v>91</v>
      </c>
      <c r="B70" s="7"/>
      <c r="C70" s="10"/>
      <c r="D70" s="61"/>
      <c r="E70" s="61"/>
      <c r="F70" s="127"/>
      <c r="G70" s="99"/>
      <c r="H70" s="99"/>
      <c r="I70" s="127"/>
    </row>
    <row r="71" spans="1:9" ht="15.75" thickTop="1">
      <c r="A71" s="66"/>
      <c r="B71" s="66"/>
      <c r="C71" s="66"/>
      <c r="D71" s="66"/>
      <c r="E71" s="66"/>
      <c r="F71" s="122"/>
      <c r="G71" s="123"/>
      <c r="H71" s="123"/>
      <c r="I71" s="122"/>
    </row>
    <row r="72" spans="1:9">
      <c r="A72" s="128" t="str">
        <f>CONCATENATE("Приложенията от страница ",[1]НАЧАЛО!P52," до страница ",[1]НАЧАЛО!R52," са неразделна част от финансовия отчет.")</f>
        <v>Приложенията от страница 7 до страница 36 са неразделна част от финансовия отчет.</v>
      </c>
      <c r="B72" s="128"/>
      <c r="C72" s="128"/>
      <c r="D72" s="128"/>
      <c r="E72" s="128"/>
      <c r="F72" s="128"/>
      <c r="G72" s="128"/>
      <c r="H72" s="128"/>
      <c r="I72" s="128"/>
    </row>
    <row r="73" spans="1:9">
      <c r="A73" s="266"/>
      <c r="B73" s="266"/>
      <c r="C73" s="266"/>
      <c r="D73" s="70"/>
      <c r="E73" s="70"/>
      <c r="F73" s="129"/>
      <c r="G73" s="130"/>
      <c r="H73" s="130"/>
      <c r="I73" s="129" t="str">
        <f>IF([1]НАЧАЛО!AB$3=1,IF(I$56=[1]баланс!I$73,"",[1]баланс!I$73),"")</f>
        <v/>
      </c>
    </row>
    <row r="74" spans="1:9">
      <c r="A74" s="73" t="str">
        <f>[1]НАЧАЛО!$A$44</f>
        <v>Представляващ:</v>
      </c>
      <c r="B74" s="69"/>
      <c r="C74" s="131"/>
      <c r="D74" s="131"/>
      <c r="E74" s="131"/>
      <c r="F74" s="79"/>
      <c r="G74" s="79"/>
      <c r="H74" s="79"/>
      <c r="I74" s="79"/>
    </row>
    <row r="75" spans="1:9">
      <c r="A75" s="77" t="str">
        <f>[1]НАЧАЛО!$A$46</f>
        <v>Борислава Юриева Фивейска        Марин Иванов Стоев</v>
      </c>
      <c r="B75" s="132"/>
      <c r="C75" s="79"/>
      <c r="D75" s="79"/>
      <c r="E75" s="79"/>
      <c r="F75" s="79"/>
      <c r="G75" s="79"/>
      <c r="H75" s="79"/>
      <c r="I75" s="79"/>
    </row>
    <row r="76" spans="1:9">
      <c r="A76" s="79"/>
      <c r="B76" s="79"/>
      <c r="C76" s="79"/>
      <c r="D76" s="79"/>
      <c r="E76" s="79"/>
      <c r="F76" s="79"/>
      <c r="G76" s="79"/>
      <c r="H76" s="79"/>
      <c r="I76" s="79"/>
    </row>
    <row r="77" spans="1:9">
      <c r="A77" s="78" t="str">
        <f>[1]НАЧАЛО!$F$44</f>
        <v>Съставител:</v>
      </c>
      <c r="B77" s="78"/>
      <c r="C77" s="133"/>
      <c r="D77" s="133"/>
      <c r="E77" s="133"/>
      <c r="F77" s="134"/>
      <c r="G77" s="79"/>
      <c r="H77" s="79"/>
      <c r="I77" s="134"/>
    </row>
    <row r="78" spans="1:9">
      <c r="A78" s="81" t="str">
        <f>[1]НАЧАЛО!$F$46</f>
        <v>Мила Валентинова Павлова</v>
      </c>
      <c r="B78" s="80"/>
      <c r="C78" s="133"/>
      <c r="D78" s="133"/>
      <c r="E78" s="133"/>
      <c r="F78" s="134"/>
      <c r="G78" s="79"/>
      <c r="H78" s="79"/>
      <c r="I78" s="134"/>
    </row>
    <row r="79" spans="1:9">
      <c r="A79" s="78"/>
      <c r="B79" s="78"/>
      <c r="C79" s="133"/>
      <c r="D79" s="133"/>
      <c r="E79" s="133"/>
      <c r="F79" s="134"/>
      <c r="G79" s="79"/>
      <c r="H79" s="79"/>
      <c r="I79" s="134"/>
    </row>
    <row r="80" spans="1:9">
      <c r="A80" s="239" t="s">
        <v>188</v>
      </c>
      <c r="B80" s="78"/>
      <c r="C80" s="133"/>
      <c r="D80" s="133"/>
      <c r="E80" s="133"/>
      <c r="F80" s="134"/>
      <c r="G80" s="79"/>
      <c r="H80" s="79"/>
      <c r="I80" s="134"/>
    </row>
    <row r="81" spans="1:9" ht="21.6" hidden="1" customHeight="1">
      <c r="A81" s="81" t="str">
        <f>[1]НАЧАЛО!$C$49</f>
        <v>Заверил:</v>
      </c>
      <c r="B81" s="80"/>
      <c r="C81" s="133"/>
      <c r="D81" s="133"/>
      <c r="E81" s="133"/>
      <c r="F81" s="134"/>
      <c r="G81" s="79"/>
      <c r="H81" s="79"/>
      <c r="I81" s="134"/>
    </row>
    <row r="82" spans="1:9" ht="20.45" hidden="1" customHeight="1">
      <c r="A82" s="77" t="str">
        <f>[1]НАЧАЛО!$C$51</f>
        <v>Таня Станева, д.е.с., регистриран одитор</v>
      </c>
      <c r="B82" s="79"/>
      <c r="C82" s="133"/>
      <c r="D82" s="133"/>
      <c r="E82" s="133"/>
      <c r="F82" s="134"/>
      <c r="G82" s="79"/>
      <c r="H82" s="79"/>
      <c r="I82" s="134"/>
    </row>
    <row r="83" spans="1:9" ht="18.75" hidden="1">
      <c r="A83" s="82"/>
      <c r="B83" s="135"/>
      <c r="C83" s="133"/>
      <c r="D83" s="133"/>
      <c r="E83" s="133"/>
      <c r="F83" s="134"/>
      <c r="G83" s="79"/>
      <c r="H83" s="79"/>
      <c r="I83" s="134"/>
    </row>
    <row r="84" spans="1:9" hidden="1"/>
  </sheetData>
  <mergeCells count="5">
    <mergeCell ref="A60:C60"/>
    <mergeCell ref="A73:C73"/>
    <mergeCell ref="A1:I1"/>
    <mergeCell ref="A2:I2"/>
    <mergeCell ref="A3:I3"/>
  </mergeCells>
  <conditionalFormatting sqref="A1:A3 A4:I55">
    <cfRule type="expression" dxfId="46" priority="6" stopIfTrue="1">
      <formula>_JJ22&gt;_JK22</formula>
    </cfRule>
  </conditionalFormatting>
  <conditionalFormatting sqref="A59">
    <cfRule type="expression" dxfId="45" priority="11" stopIfTrue="1">
      <formula>O59&gt;0</formula>
    </cfRule>
    <cfRule type="expression" dxfId="44" priority="12" stopIfTrue="1">
      <formula>_JJ31&lt;&gt;_JK31</formula>
    </cfRule>
    <cfRule type="expression" dxfId="43" priority="13" stopIfTrue="1">
      <formula>_JJ32&gt;_JK32</formula>
    </cfRule>
  </conditionalFormatting>
  <conditionalFormatting sqref="A72">
    <cfRule type="expression" dxfId="42" priority="14" stopIfTrue="1">
      <formula>_JJ61=_JK61</formula>
    </cfRule>
  </conditionalFormatting>
  <conditionalFormatting sqref="A80">
    <cfRule type="expression" dxfId="41" priority="1" stopIfTrue="1">
      <formula>_JJ31&lt;&gt;_JK31</formula>
    </cfRule>
    <cfRule type="expression" dxfId="40" priority="2" stopIfTrue="1">
      <formula>_JJ32&gt;_JK32</formula>
    </cfRule>
  </conditionalFormatting>
  <conditionalFormatting sqref="A4:I55 A1:A3">
    <cfRule type="expression" dxfId="39" priority="5" stopIfTrue="1">
      <formula>_JJ21&lt;&gt;_JK21</formula>
    </cfRule>
  </conditionalFormatting>
  <conditionalFormatting sqref="A19:I19">
    <cfRule type="expression" dxfId="38" priority="3" stopIfTrue="1">
      <formula>_JJ21&lt;&gt;_JK21</formula>
    </cfRule>
    <cfRule type="expression" dxfId="37" priority="4" stopIfTrue="1">
      <formula>_JJ22&gt;_JK22</formula>
    </cfRule>
  </conditionalFormatting>
  <conditionalFormatting sqref="A56:I79 B80:I80 A81:I83">
    <cfRule type="expression" dxfId="36" priority="15" stopIfTrue="1">
      <formula>_JJ21&lt;&gt;_JK21</formula>
    </cfRule>
    <cfRule type="expression" dxfId="35" priority="16" stopIfTrue="1">
      <formula>_JJ22&gt;_JK22</formula>
    </cfRule>
  </conditionalFormatting>
  <pageMargins left="0.25" right="0.25" top="0.75" bottom="0.75" header="0.3" footer="0.3"/>
  <pageSetup scale="90"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97"/>
  <sheetViews>
    <sheetView workbookViewId="0">
      <selection sqref="A1:E1"/>
    </sheetView>
  </sheetViews>
  <sheetFormatPr defaultRowHeight="15"/>
  <cols>
    <col min="1" max="1" width="68.42578125" customWidth="1"/>
    <col min="2" max="2" width="0" hidden="1" customWidth="1"/>
    <col min="3" max="3" width="11" customWidth="1"/>
    <col min="4" max="4" width="0" hidden="1" customWidth="1"/>
    <col min="5" max="5" width="11" customWidth="1"/>
  </cols>
  <sheetData>
    <row r="1" spans="1:5">
      <c r="A1" s="271" t="str">
        <f>[2]ОД!A1:I1</f>
        <v>ТК - ИМОТИ АД</v>
      </c>
      <c r="B1" s="271"/>
      <c r="C1" s="271"/>
      <c r="D1" s="271"/>
      <c r="E1" s="271"/>
    </row>
    <row r="2" spans="1:5">
      <c r="A2" s="272" t="s">
        <v>190</v>
      </c>
      <c r="B2" s="272"/>
      <c r="C2" s="272"/>
      <c r="D2" s="272"/>
      <c r="E2" s="272"/>
    </row>
    <row r="3" spans="1:5">
      <c r="A3" s="273" t="s">
        <v>185</v>
      </c>
      <c r="B3" s="273"/>
      <c r="C3" s="273"/>
      <c r="D3" s="273"/>
      <c r="E3" s="273"/>
    </row>
    <row r="4" spans="1:5">
      <c r="A4" s="136"/>
      <c r="B4" s="136"/>
      <c r="C4" s="136"/>
      <c r="D4" s="136"/>
      <c r="E4" s="136"/>
    </row>
    <row r="5" spans="1:5">
      <c r="A5" s="251" t="s">
        <v>182</v>
      </c>
      <c r="B5" s="138"/>
      <c r="C5" s="245" t="str">
        <f>[3]НАЧАЛО!AD1&amp;" г."</f>
        <v>2024 г.</v>
      </c>
      <c r="D5" s="246"/>
      <c r="E5" s="245" t="str">
        <f>[3]НАЧАЛО!AF1&amp;" г."</f>
        <v>2023 г.</v>
      </c>
    </row>
    <row r="6" spans="1:5">
      <c r="A6" s="137"/>
      <c r="B6" s="138"/>
      <c r="C6" s="247" t="s">
        <v>1</v>
      </c>
      <c r="D6" s="248"/>
      <c r="E6" s="247" t="s">
        <v>1</v>
      </c>
    </row>
    <row r="7" spans="1:5" hidden="1">
      <c r="A7" s="137"/>
      <c r="B7" s="138"/>
      <c r="C7" s="139"/>
      <c r="D7" s="140"/>
      <c r="E7" s="139"/>
    </row>
    <row r="8" spans="1:5" ht="17.25" customHeight="1">
      <c r="A8" s="141" t="s">
        <v>93</v>
      </c>
      <c r="B8" s="142"/>
      <c r="C8" s="143"/>
      <c r="D8" s="144"/>
      <c r="E8" s="143"/>
    </row>
    <row r="9" spans="1:5" ht="17.25" customHeight="1">
      <c r="A9" s="145" t="s">
        <v>94</v>
      </c>
      <c r="B9" s="146"/>
      <c r="C9" s="147">
        <v>1191</v>
      </c>
      <c r="D9" s="148"/>
      <c r="E9" s="147"/>
    </row>
    <row r="10" spans="1:5" ht="19.5" customHeight="1">
      <c r="A10" s="145" t="s">
        <v>95</v>
      </c>
      <c r="B10" s="146"/>
      <c r="C10" s="147">
        <v>-684</v>
      </c>
      <c r="D10" s="148"/>
      <c r="E10" s="147">
        <v>-57</v>
      </c>
    </row>
    <row r="11" spans="1:5" ht="19.5" customHeight="1">
      <c r="A11" s="149" t="s">
        <v>96</v>
      </c>
      <c r="B11" s="146"/>
      <c r="C11" s="147">
        <v>-442</v>
      </c>
      <c r="D11" s="148"/>
      <c r="E11" s="147">
        <v>-20</v>
      </c>
    </row>
    <row r="12" spans="1:5" hidden="1">
      <c r="A12" s="150" t="s">
        <v>97</v>
      </c>
      <c r="B12" s="146"/>
      <c r="C12" s="147"/>
      <c r="D12" s="148"/>
      <c r="E12" s="147"/>
    </row>
    <row r="13" spans="1:5" hidden="1">
      <c r="A13" s="150" t="s">
        <v>98</v>
      </c>
      <c r="B13" s="146"/>
      <c r="C13" s="147"/>
      <c r="D13" s="148"/>
      <c r="E13" s="147"/>
    </row>
    <row r="14" spans="1:5">
      <c r="A14" s="145" t="s">
        <v>99</v>
      </c>
      <c r="B14" s="151"/>
      <c r="C14" s="147">
        <v>-176</v>
      </c>
      <c r="D14" s="148"/>
      <c r="E14" s="147">
        <v>-2</v>
      </c>
    </row>
    <row r="15" spans="1:5" hidden="1">
      <c r="A15" s="145" t="s">
        <v>100</v>
      </c>
      <c r="B15" s="151"/>
      <c r="C15" s="147"/>
      <c r="D15" s="148"/>
      <c r="E15" s="147"/>
    </row>
    <row r="16" spans="1:5">
      <c r="A16" s="145" t="s">
        <v>101</v>
      </c>
      <c r="B16" s="151"/>
      <c r="C16" s="147">
        <v>-4</v>
      </c>
      <c r="D16" s="148"/>
      <c r="E16" s="147"/>
    </row>
    <row r="17" spans="1:5" hidden="1">
      <c r="A17" s="145" t="s">
        <v>102</v>
      </c>
      <c r="B17" s="151"/>
      <c r="C17" s="147"/>
      <c r="D17" s="148"/>
      <c r="E17" s="147"/>
    </row>
    <row r="18" spans="1:5" hidden="1">
      <c r="A18" s="145" t="s">
        <v>103</v>
      </c>
      <c r="B18" s="151"/>
      <c r="C18" s="147"/>
      <c r="D18" s="148"/>
      <c r="E18" s="147"/>
    </row>
    <row r="19" spans="1:5" hidden="1">
      <c r="A19" s="145" t="s">
        <v>104</v>
      </c>
      <c r="B19" s="151"/>
      <c r="C19" s="147"/>
      <c r="D19" s="148"/>
      <c r="E19" s="147"/>
    </row>
    <row r="20" spans="1:5" hidden="1">
      <c r="A20" s="150" t="s">
        <v>105</v>
      </c>
      <c r="B20" s="151"/>
      <c r="C20" s="147"/>
      <c r="D20" s="148"/>
      <c r="E20" s="147"/>
    </row>
    <row r="21" spans="1:5" hidden="1">
      <c r="A21" s="149" t="s">
        <v>106</v>
      </c>
      <c r="B21" s="151"/>
      <c r="C21" s="147"/>
      <c r="D21" s="148"/>
      <c r="E21" s="147"/>
    </row>
    <row r="22" spans="1:5" hidden="1">
      <c r="A22" s="150" t="s">
        <v>107</v>
      </c>
      <c r="B22" s="151"/>
      <c r="C22" s="147"/>
      <c r="D22" s="148"/>
      <c r="E22" s="147"/>
    </row>
    <row r="23" spans="1:5" hidden="1">
      <c r="A23" s="150" t="s">
        <v>108</v>
      </c>
      <c r="B23" s="151"/>
      <c r="C23" s="147"/>
      <c r="D23" s="148"/>
      <c r="E23" s="147"/>
    </row>
    <row r="24" spans="1:5">
      <c r="A24" s="152" t="s">
        <v>109</v>
      </c>
      <c r="B24" s="151"/>
      <c r="C24" s="147">
        <v>-2</v>
      </c>
      <c r="D24" s="148"/>
      <c r="E24" s="147">
        <v>-2</v>
      </c>
    </row>
    <row r="25" spans="1:5" ht="26.25" hidden="1" customHeight="1">
      <c r="A25" s="150" t="s">
        <v>110</v>
      </c>
      <c r="B25" s="151"/>
      <c r="C25" s="147"/>
      <c r="D25" s="148"/>
      <c r="E25" s="147"/>
    </row>
    <row r="26" spans="1:5" ht="17.25" hidden="1" customHeight="1">
      <c r="A26" s="150" t="s">
        <v>111</v>
      </c>
      <c r="B26" s="142"/>
      <c r="C26" s="147"/>
      <c r="D26" s="148"/>
      <c r="E26" s="147"/>
    </row>
    <row r="27" spans="1:5" ht="15.75" thickBot="1">
      <c r="A27" s="153" t="s">
        <v>112</v>
      </c>
      <c r="B27" s="154"/>
      <c r="C27" s="155">
        <f>SUM(C9:C26)</f>
        <v>-117</v>
      </c>
      <c r="D27" s="156"/>
      <c r="E27" s="155">
        <f>SUM(E9:E26)</f>
        <v>-81</v>
      </c>
    </row>
    <row r="28" spans="1:5" ht="15.75" hidden="1" thickTop="1">
      <c r="A28" s="157"/>
      <c r="B28" s="142"/>
      <c r="C28" s="143"/>
      <c r="D28" s="144"/>
      <c r="E28" s="143"/>
    </row>
    <row r="29" spans="1:5" ht="16.5" customHeight="1" thickTop="1">
      <c r="A29" s="141" t="s">
        <v>113</v>
      </c>
      <c r="B29" s="142"/>
      <c r="C29" s="143"/>
      <c r="D29" s="144"/>
      <c r="E29" s="143"/>
    </row>
    <row r="30" spans="1:5" ht="22.5" hidden="1" customHeight="1">
      <c r="A30" s="145" t="s">
        <v>114</v>
      </c>
      <c r="B30" s="146"/>
      <c r="C30" s="147"/>
      <c r="D30" s="148"/>
      <c r="E30" s="147"/>
    </row>
    <row r="31" spans="1:5" hidden="1">
      <c r="A31" s="158" t="s">
        <v>115</v>
      </c>
      <c r="B31" s="146"/>
      <c r="C31" s="147"/>
      <c r="D31" s="148"/>
      <c r="E31" s="147"/>
    </row>
    <row r="32" spans="1:5" hidden="1">
      <c r="A32" s="158" t="s">
        <v>116</v>
      </c>
      <c r="B32" s="146"/>
      <c r="C32" s="147"/>
      <c r="D32" s="148"/>
      <c r="E32" s="147"/>
    </row>
    <row r="33" spans="1:5" hidden="1">
      <c r="A33" s="158" t="s">
        <v>117</v>
      </c>
      <c r="B33" s="146"/>
      <c r="C33" s="147"/>
      <c r="D33" s="148"/>
      <c r="E33" s="147"/>
    </row>
    <row r="34" spans="1:5" hidden="1">
      <c r="A34" s="158" t="s">
        <v>118</v>
      </c>
      <c r="B34" s="146"/>
      <c r="C34" s="147"/>
      <c r="D34" s="148"/>
      <c r="E34" s="147"/>
    </row>
    <row r="35" spans="1:5" hidden="1">
      <c r="A35" s="159" t="s">
        <v>119</v>
      </c>
      <c r="B35" s="146"/>
      <c r="C35" s="147"/>
      <c r="D35" s="148"/>
      <c r="E35" s="147"/>
    </row>
    <row r="36" spans="1:5" hidden="1">
      <c r="A36" s="158" t="s">
        <v>120</v>
      </c>
      <c r="B36" s="146"/>
      <c r="C36" s="147"/>
      <c r="D36" s="148"/>
      <c r="E36" s="147"/>
    </row>
    <row r="37" spans="1:5" ht="19.5" customHeight="1">
      <c r="A37" s="145" t="s">
        <v>121</v>
      </c>
      <c r="B37" s="146"/>
      <c r="C37" s="147">
        <v>86</v>
      </c>
      <c r="D37" s="148"/>
      <c r="E37" s="147"/>
    </row>
    <row r="38" spans="1:5" ht="20.25" customHeight="1">
      <c r="A38" s="145" t="s">
        <v>122</v>
      </c>
      <c r="B38" s="146"/>
      <c r="C38" s="147">
        <v>15</v>
      </c>
      <c r="D38" s="148"/>
      <c r="E38" s="147"/>
    </row>
    <row r="39" spans="1:5" hidden="1">
      <c r="A39" s="158" t="s">
        <v>123</v>
      </c>
      <c r="B39" s="146"/>
      <c r="C39" s="147"/>
      <c r="D39" s="148"/>
      <c r="E39" s="147"/>
    </row>
    <row r="40" spans="1:5" ht="18" customHeight="1">
      <c r="A40" s="145" t="s">
        <v>124</v>
      </c>
      <c r="B40" s="146"/>
      <c r="C40" s="147">
        <v>154</v>
      </c>
      <c r="D40" s="148"/>
      <c r="E40" s="147">
        <v>119</v>
      </c>
    </row>
    <row r="41" spans="1:5" ht="18.75" customHeight="1">
      <c r="A41" s="145" t="s">
        <v>125</v>
      </c>
      <c r="B41" s="146"/>
      <c r="C41" s="147">
        <v>2</v>
      </c>
      <c r="D41" s="148"/>
      <c r="E41" s="147">
        <v>1</v>
      </c>
    </row>
    <row r="42" spans="1:5" hidden="1">
      <c r="A42" s="149" t="s">
        <v>105</v>
      </c>
      <c r="B42" s="146"/>
      <c r="C42" s="147"/>
      <c r="D42" s="148"/>
      <c r="E42" s="147"/>
    </row>
    <row r="43" spans="1:5" hidden="1">
      <c r="A43" s="149" t="s">
        <v>126</v>
      </c>
      <c r="B43" s="146"/>
      <c r="C43" s="147"/>
      <c r="D43" s="148"/>
      <c r="E43" s="147"/>
    </row>
    <row r="44" spans="1:5" hidden="1">
      <c r="A44" s="145" t="s">
        <v>106</v>
      </c>
      <c r="B44" s="151"/>
      <c r="C44" s="147"/>
      <c r="D44" s="148"/>
      <c r="E44" s="147"/>
    </row>
    <row r="45" spans="1:5" hidden="1">
      <c r="A45" s="150" t="s">
        <v>107</v>
      </c>
      <c r="B45" s="151"/>
      <c r="C45" s="147"/>
      <c r="D45" s="148"/>
      <c r="E45" s="147"/>
    </row>
    <row r="46" spans="1:5" hidden="1">
      <c r="A46" s="150" t="s">
        <v>108</v>
      </c>
      <c r="B46" s="151"/>
      <c r="C46" s="147"/>
      <c r="D46" s="148"/>
      <c r="E46" s="147"/>
    </row>
    <row r="47" spans="1:5">
      <c r="A47" s="152" t="s">
        <v>127</v>
      </c>
      <c r="B47" s="151"/>
      <c r="C47" s="147">
        <v>182</v>
      </c>
      <c r="D47" s="148"/>
      <c r="E47" s="147">
        <v>-27</v>
      </c>
    </row>
    <row r="48" spans="1:5" hidden="1">
      <c r="A48" s="150" t="s">
        <v>128</v>
      </c>
      <c r="B48" s="151"/>
      <c r="C48" s="147"/>
      <c r="D48" s="148"/>
      <c r="E48" s="147"/>
    </row>
    <row r="49" spans="1:5" hidden="1">
      <c r="A49" s="150" t="s">
        <v>129</v>
      </c>
      <c r="B49" s="142"/>
      <c r="C49" s="147"/>
      <c r="D49" s="148"/>
      <c r="E49" s="147"/>
    </row>
    <row r="50" spans="1:5" ht="15.75" thickBot="1">
      <c r="A50" s="153" t="s">
        <v>130</v>
      </c>
      <c r="B50" s="142"/>
      <c r="C50" s="155">
        <f>SUM(C30:C49)</f>
        <v>439</v>
      </c>
      <c r="D50" s="156"/>
      <c r="E50" s="155">
        <f>SUM(E30:E49)</f>
        <v>93</v>
      </c>
    </row>
    <row r="51" spans="1:5" ht="15.75" hidden="1" thickTop="1">
      <c r="A51" s="157"/>
      <c r="B51" s="142"/>
      <c r="C51" s="143"/>
      <c r="D51" s="144"/>
      <c r="E51" s="143"/>
    </row>
    <row r="52" spans="1:5" ht="18.75" customHeight="1" thickTop="1">
      <c r="A52" s="141" t="s">
        <v>131</v>
      </c>
      <c r="B52" s="142"/>
      <c r="C52" s="143"/>
      <c r="D52" s="144"/>
      <c r="E52" s="143"/>
    </row>
    <row r="53" spans="1:5" hidden="1">
      <c r="A53" s="158" t="s">
        <v>132</v>
      </c>
      <c r="B53" s="146"/>
      <c r="C53" s="147"/>
      <c r="D53" s="148"/>
      <c r="E53" s="147"/>
    </row>
    <row r="54" spans="1:5" hidden="1">
      <c r="A54" s="158" t="s">
        <v>133</v>
      </c>
      <c r="B54" s="146"/>
      <c r="C54" s="147"/>
      <c r="D54" s="148"/>
      <c r="E54" s="147"/>
    </row>
    <row r="55" spans="1:5" ht="30" hidden="1">
      <c r="A55" s="145" t="s">
        <v>134</v>
      </c>
      <c r="B55" s="146"/>
      <c r="C55" s="147"/>
      <c r="D55" s="148"/>
      <c r="E55" s="147"/>
    </row>
    <row r="56" spans="1:5" ht="30" hidden="1">
      <c r="A56" s="145" t="s">
        <v>135</v>
      </c>
      <c r="B56" s="146"/>
      <c r="C56" s="147"/>
      <c r="D56" s="148"/>
      <c r="E56" s="147"/>
    </row>
    <row r="57" spans="1:5" hidden="1">
      <c r="A57" s="158" t="s">
        <v>136</v>
      </c>
      <c r="B57" s="146"/>
      <c r="C57" s="147"/>
      <c r="D57" s="148"/>
      <c r="E57" s="147"/>
    </row>
    <row r="58" spans="1:5" hidden="1">
      <c r="A58" s="150" t="s">
        <v>137</v>
      </c>
      <c r="B58" s="146"/>
      <c r="C58" s="147"/>
      <c r="D58" s="148"/>
      <c r="E58" s="147"/>
    </row>
    <row r="59" spans="1:5" hidden="1">
      <c r="A59" s="145" t="s">
        <v>138</v>
      </c>
      <c r="B59" s="146"/>
      <c r="C59" s="147"/>
      <c r="D59" s="148"/>
      <c r="E59" s="147"/>
    </row>
    <row r="60" spans="1:5">
      <c r="A60" s="145" t="s">
        <v>139</v>
      </c>
      <c r="B60" s="146"/>
      <c r="C60" s="147">
        <v>-187</v>
      </c>
      <c r="D60" s="148"/>
      <c r="E60" s="147"/>
    </row>
    <row r="61" spans="1:5" ht="18.75" customHeight="1">
      <c r="A61" s="145" t="s">
        <v>140</v>
      </c>
      <c r="B61" s="146"/>
      <c r="C61" s="147">
        <v>-106</v>
      </c>
      <c r="D61" s="148"/>
      <c r="E61" s="147"/>
    </row>
    <row r="62" spans="1:5" ht="20.25" hidden="1" customHeight="1">
      <c r="A62" s="145" t="s">
        <v>141</v>
      </c>
      <c r="B62" s="146"/>
      <c r="C62" s="147"/>
      <c r="D62" s="148"/>
      <c r="E62" s="147"/>
    </row>
    <row r="63" spans="1:5" hidden="1">
      <c r="A63" s="145" t="s">
        <v>142</v>
      </c>
      <c r="B63" s="146"/>
      <c r="C63" s="147"/>
      <c r="D63" s="146"/>
      <c r="E63" s="147"/>
    </row>
    <row r="64" spans="1:5" hidden="1">
      <c r="A64" s="145" t="s">
        <v>143</v>
      </c>
      <c r="B64" s="146"/>
      <c r="C64" s="147"/>
      <c r="D64" s="146"/>
      <c r="E64" s="147"/>
    </row>
    <row r="65" spans="1:5" hidden="1">
      <c r="A65" s="145" t="s">
        <v>144</v>
      </c>
      <c r="B65" s="146"/>
      <c r="C65" s="147"/>
      <c r="D65" s="146"/>
      <c r="E65" s="147"/>
    </row>
    <row r="66" spans="1:5" hidden="1">
      <c r="A66" s="145" t="s">
        <v>106</v>
      </c>
      <c r="B66" s="151"/>
      <c r="C66" s="147"/>
      <c r="D66" s="148"/>
      <c r="E66" s="147"/>
    </row>
    <row r="67" spans="1:5" hidden="1">
      <c r="A67" s="150" t="s">
        <v>107</v>
      </c>
      <c r="B67" s="151"/>
      <c r="C67" s="147"/>
      <c r="D67" s="148"/>
      <c r="E67" s="147"/>
    </row>
    <row r="68" spans="1:5" hidden="1">
      <c r="A68" s="150" t="s">
        <v>108</v>
      </c>
      <c r="B68" s="151"/>
      <c r="C68" s="147"/>
      <c r="D68" s="148"/>
      <c r="E68" s="147"/>
    </row>
    <row r="69" spans="1:5" hidden="1">
      <c r="A69" s="157" t="s">
        <v>145</v>
      </c>
      <c r="B69" s="151"/>
      <c r="C69" s="147"/>
      <c r="D69" s="148"/>
      <c r="E69" s="147"/>
    </row>
    <row r="70" spans="1:5" hidden="1">
      <c r="A70" s="150" t="s">
        <v>128</v>
      </c>
      <c r="B70" s="151"/>
      <c r="C70" s="147"/>
      <c r="D70" s="148"/>
      <c r="E70" s="147"/>
    </row>
    <row r="71" spans="1:5" hidden="1">
      <c r="A71" s="150" t="s">
        <v>129</v>
      </c>
      <c r="B71" s="142"/>
      <c r="C71" s="147"/>
      <c r="D71" s="148"/>
      <c r="E71" s="147"/>
    </row>
    <row r="72" spans="1:5" ht="15.75" thickBot="1">
      <c r="A72" s="153" t="s">
        <v>146</v>
      </c>
      <c r="B72" s="142"/>
      <c r="C72" s="155">
        <f>SUM(C53:C71)</f>
        <v>-293</v>
      </c>
      <c r="D72" s="156"/>
      <c r="E72" s="155">
        <f>SUM(E53:E71)</f>
        <v>0</v>
      </c>
    </row>
    <row r="73" spans="1:5" ht="15.75" hidden="1" thickTop="1">
      <c r="A73" s="160"/>
      <c r="B73" s="142"/>
      <c r="C73" s="143"/>
      <c r="D73" s="142"/>
      <c r="E73" s="143"/>
    </row>
    <row r="74" spans="1:5" ht="18" customHeight="1" thickTop="1">
      <c r="A74" s="161" t="s">
        <v>147</v>
      </c>
      <c r="B74" s="154"/>
      <c r="C74" s="162">
        <f>SUM(C27,C50,C72)</f>
        <v>29</v>
      </c>
      <c r="D74" s="163"/>
      <c r="E74" s="162">
        <f>SUM(E27,E50,E72)</f>
        <v>12</v>
      </c>
    </row>
    <row r="75" spans="1:5" hidden="1">
      <c r="A75" s="160"/>
      <c r="B75" s="142"/>
      <c r="C75" s="143"/>
      <c r="D75" s="142"/>
      <c r="E75" s="143"/>
    </row>
    <row r="76" spans="1:5" ht="17.25" customHeight="1">
      <c r="A76" s="161" t="s">
        <v>148</v>
      </c>
      <c r="B76" s="154"/>
      <c r="C76" s="164">
        <v>13</v>
      </c>
      <c r="D76" s="165"/>
      <c r="E76" s="164">
        <v>1</v>
      </c>
    </row>
    <row r="77" spans="1:5" hidden="1">
      <c r="A77" s="160"/>
      <c r="B77" s="142"/>
      <c r="C77" s="143"/>
      <c r="D77" s="142"/>
      <c r="E77" s="143"/>
    </row>
    <row r="78" spans="1:5" ht="19.5" customHeight="1" thickBot="1">
      <c r="A78" s="166" t="str">
        <f>CONCATENATE("Парични средства и парични еквиваленти на ",[2]НАЧАЛО!AA1," ",CHOOSE([3]НАЧАЛО!AB1,[2]НАЧАЛО!AI1,[2]НАЧАЛО!AI2,[2]НАЧАЛО!AI3,[2]НАЧАЛО!AI4,[2]НАЧАЛО!AI5,[2]НАЧАЛО!AI6,[2]НАЧАЛО!AI7,[2]НАЧАЛО!AI8,[2]НАЧАЛО!AI9,[2]НАЧАЛО!AI10,[2]НАЧАЛО!AI11,[2]НАЧАЛО!AI12))</f>
        <v>Парични средства и парични еквиваленти на 31 декември</v>
      </c>
      <c r="B78" s="154"/>
      <c r="C78" s="167">
        <f>SUM(C74,C76)</f>
        <v>42</v>
      </c>
      <c r="D78" s="163"/>
      <c r="E78" s="167">
        <f>SUM(E74,E76)</f>
        <v>13</v>
      </c>
    </row>
    <row r="79" spans="1:5">
      <c r="A79" s="168"/>
      <c r="B79" s="169"/>
      <c r="C79" s="170"/>
      <c r="D79" s="171"/>
      <c r="E79" s="170"/>
    </row>
    <row r="80" spans="1:5" hidden="1">
      <c r="A80" s="65" t="s">
        <v>21</v>
      </c>
      <c r="B80" s="169"/>
      <c r="C80" s="170"/>
      <c r="D80" s="171"/>
      <c r="E80" s="170"/>
    </row>
    <row r="81" spans="1:5" hidden="1">
      <c r="A81" s="172" t="str">
        <f>IF(AND(C$81="",E$81=""),"","Разлика в паричните средства между ОПП и БАЛАНСА!")</f>
        <v>Разлика в паричните средства между ОПП и БАЛАНСА!</v>
      </c>
      <c r="B81" s="173"/>
      <c r="C81" s="174">
        <f>IF(C78=[1]баланс!F42,"",[1]ОПП!C77-[1]баланс!F42)</f>
        <v>0</v>
      </c>
      <c r="D81" s="175"/>
      <c r="E81" s="174" t="str">
        <f>IF([1]НАЧАЛО!AB$3=1,IF(E$78=[1]баланс!I$42,"",[1]ОПП!E$77-[1]баланс!I$42),"")</f>
        <v/>
      </c>
    </row>
    <row r="82" spans="1:5">
      <c r="A82" s="176" t="str">
        <f>[1]ОД!A71</f>
        <v>Приложенията от страница 7 до страница 36 са неразделна част от финансовия отчет.</v>
      </c>
      <c r="B82" s="176"/>
      <c r="C82" s="176"/>
      <c r="D82" s="176"/>
      <c r="E82" s="176"/>
    </row>
    <row r="83" spans="1:5" hidden="1">
      <c r="A83" s="177" t="str">
        <f>IF(AND(C$81="",E$81=""),"","Парични средства в баланса БАЛАНСА:")</f>
        <v>Парични средства в баланса БАЛАНСА:</v>
      </c>
      <c r="B83" s="178"/>
      <c r="C83" s="179">
        <f>IF(C$78=[1]баланс!F$42,"",[1]баланс!F$42)</f>
        <v>52</v>
      </c>
      <c r="D83" s="178"/>
      <c r="E83" s="179" t="str">
        <f>IF([1]НАЧАЛО!AB$3=1,IF(E$78=[1]баланс!I$42,"",[1]баланс!I$42),"")</f>
        <v/>
      </c>
    </row>
    <row r="84" spans="1:5">
      <c r="A84" s="73" t="str">
        <f>[1]НАЧАЛО!$A$44</f>
        <v>Представляващ:</v>
      </c>
      <c r="B84" s="173"/>
      <c r="C84" s="180"/>
      <c r="D84" s="175"/>
      <c r="E84" s="180"/>
    </row>
    <row r="85" spans="1:5">
      <c r="A85" s="77" t="str">
        <f>[1]НАЧАЛО!$A$46</f>
        <v>Борислава Юриева Фивейска        Марин Иванов Стоев</v>
      </c>
      <c r="B85" s="173"/>
      <c r="C85" s="181"/>
      <c r="D85" s="173"/>
      <c r="E85" s="181"/>
    </row>
    <row r="86" spans="1:5">
      <c r="A86" s="79"/>
      <c r="B86" s="173"/>
      <c r="C86" s="181"/>
      <c r="D86" s="173"/>
      <c r="E86" s="181"/>
    </row>
    <row r="87" spans="1:5">
      <c r="A87" s="78" t="str">
        <f>[1]НАЧАЛО!$F$44</f>
        <v>Съставител:</v>
      </c>
      <c r="B87" s="173"/>
      <c r="C87" s="181"/>
      <c r="D87" s="173"/>
      <c r="E87" s="181"/>
    </row>
    <row r="88" spans="1:5">
      <c r="A88" s="81" t="str">
        <f>[1]НАЧАЛО!$F$46</f>
        <v>Мила Валентинова Павлова</v>
      </c>
      <c r="B88" s="173"/>
      <c r="C88" s="181"/>
      <c r="D88" s="173"/>
      <c r="E88" s="181"/>
    </row>
    <row r="89" spans="1:5">
      <c r="A89" s="78"/>
      <c r="B89" s="182"/>
      <c r="C89" s="182"/>
      <c r="D89" s="182"/>
      <c r="E89" s="182"/>
    </row>
    <row r="90" spans="1:5">
      <c r="A90" s="239" t="s">
        <v>188</v>
      </c>
      <c r="B90" s="182"/>
      <c r="C90" s="182"/>
      <c r="D90" s="182"/>
      <c r="E90" s="182"/>
    </row>
    <row r="91" spans="1:5" ht="13.9" hidden="1" customHeight="1">
      <c r="A91" s="81" t="str">
        <f>[1]НАЧАЛО!$C$49</f>
        <v>Заверил:</v>
      </c>
      <c r="B91" s="183"/>
      <c r="C91" s="183"/>
      <c r="D91" s="183"/>
      <c r="E91" s="183"/>
    </row>
    <row r="92" spans="1:5" ht="38.450000000000003" hidden="1" customHeight="1">
      <c r="A92" s="77" t="str">
        <f>[1]НАЧАЛО!$C$51</f>
        <v>Таня Станева, д.е.с., регистриран одитор</v>
      </c>
      <c r="B92" s="173"/>
      <c r="C92" s="181"/>
      <c r="D92" s="173"/>
      <c r="E92" s="181"/>
    </row>
    <row r="93" spans="1:5" ht="18.75" hidden="1">
      <c r="A93" s="82"/>
      <c r="B93" s="173"/>
      <c r="C93" s="181"/>
      <c r="D93" s="173"/>
      <c r="E93" s="181"/>
    </row>
    <row r="94" spans="1:5" hidden="1"/>
    <row r="95" spans="1:5" hidden="1"/>
    <row r="96" spans="1:5" hidden="1"/>
    <row r="97" hidden="1"/>
  </sheetData>
  <mergeCells count="3">
    <mergeCell ref="A1:E1"/>
    <mergeCell ref="A2:E2"/>
    <mergeCell ref="A3:E3"/>
  </mergeCells>
  <conditionalFormatting sqref="A1:A3 A4:E78">
    <cfRule type="expression" dxfId="34" priority="21" stopIfTrue="1">
      <formula>_JJ42&gt;_JK42</formula>
    </cfRule>
  </conditionalFormatting>
  <conditionalFormatting sqref="A12:A13">
    <cfRule type="expression" dxfId="33" priority="15" stopIfTrue="1">
      <formula>OR(C12&lt;&gt;0,E12&lt;&gt;0)</formula>
    </cfRule>
  </conditionalFormatting>
  <conditionalFormatting sqref="A20">
    <cfRule type="expression" dxfId="32" priority="12" stopIfTrue="1">
      <formula>OR(C20&lt;&gt;0,E20&lt;&gt;0)</formula>
    </cfRule>
  </conditionalFormatting>
  <conditionalFormatting sqref="A22:A23">
    <cfRule type="expression" dxfId="31" priority="13" stopIfTrue="1">
      <formula>OR(C22&lt;&gt;0,E22&lt;&gt;0)</formula>
    </cfRule>
  </conditionalFormatting>
  <conditionalFormatting sqref="A25:A26 A22:A23 A20 A45:A46 A48:A49 A67:A68 A70:A71 A58">
    <cfRule type="expression" dxfId="30" priority="19" stopIfTrue="1">
      <formula>$C$12&lt;&gt;0</formula>
    </cfRule>
  </conditionalFormatting>
  <conditionalFormatting sqref="A25:A26">
    <cfRule type="expression" dxfId="29" priority="16" stopIfTrue="1">
      <formula>OR(C25&lt;&gt;0,E25&lt;&gt;0)</formula>
    </cfRule>
  </conditionalFormatting>
  <conditionalFormatting sqref="A45:A46">
    <cfRule type="expression" dxfId="28" priority="10" stopIfTrue="1">
      <formula>OR(C45&lt;&gt;0,E45&lt;&gt;0)</formula>
    </cfRule>
  </conditionalFormatting>
  <conditionalFormatting sqref="A48:A49">
    <cfRule type="expression" dxfId="27" priority="8" stopIfTrue="1">
      <formula>OR(C48&lt;&gt;0,E48&lt;&gt;0)</formula>
    </cfRule>
  </conditionalFormatting>
  <conditionalFormatting sqref="A58">
    <cfRule type="expression" dxfId="26" priority="3" stopIfTrue="1">
      <formula>OR(C58&lt;&gt;0,E58&lt;&gt;0)</formula>
    </cfRule>
  </conditionalFormatting>
  <conditionalFormatting sqref="A67:A68">
    <cfRule type="expression" dxfId="25" priority="6" stopIfTrue="1">
      <formula>OR(C67&lt;&gt;0,E67&lt;&gt;0)</formula>
    </cfRule>
  </conditionalFormatting>
  <conditionalFormatting sqref="A70:A71">
    <cfRule type="expression" dxfId="24" priority="4" stopIfTrue="1">
      <formula>OR(C70&lt;&gt;0,E70&lt;&gt;0)</formula>
    </cfRule>
  </conditionalFormatting>
  <conditionalFormatting sqref="A80">
    <cfRule type="expression" dxfId="23" priority="22" stopIfTrue="1">
      <formula>O80&gt;0</formula>
    </cfRule>
    <cfRule type="expression" dxfId="22" priority="23" stopIfTrue="1">
      <formula>_JJ31&lt;&gt;_JK31</formula>
    </cfRule>
    <cfRule type="expression" dxfId="21" priority="24" stopIfTrue="1">
      <formula>_JJ32&gt;_JK32</formula>
    </cfRule>
    <cfRule type="expression" dxfId="20" priority="25" stopIfTrue="1">
      <formula>_JJ21&lt;&gt;_JK21</formula>
    </cfRule>
    <cfRule type="expression" dxfId="19" priority="26" stopIfTrue="1">
      <formula>_JJ22&gt;_JK22</formula>
    </cfRule>
  </conditionalFormatting>
  <conditionalFormatting sqref="A82">
    <cfRule type="expression" dxfId="18" priority="44" stopIfTrue="1">
      <formula>_JJ61=_JK61</formula>
    </cfRule>
  </conditionalFormatting>
  <conditionalFormatting sqref="A90">
    <cfRule type="expression" dxfId="17" priority="1" stopIfTrue="1">
      <formula>_JJ31&lt;&gt;_JK31</formula>
    </cfRule>
    <cfRule type="expression" dxfId="16" priority="2" stopIfTrue="1">
      <formula>_JJ32&gt;_JK32</formula>
    </cfRule>
  </conditionalFormatting>
  <conditionalFormatting sqref="A4:E78 A1:A3">
    <cfRule type="expression" dxfId="15" priority="20" stopIfTrue="1">
      <formula>_JJ41&lt;&gt;_JK41</formula>
    </cfRule>
  </conditionalFormatting>
  <conditionalFormatting sqref="A79:E89 B90:E90 A91:E93">
    <cfRule type="expression" dxfId="14" priority="45" stopIfTrue="1">
      <formula>_JJ41&lt;&gt;_JK41</formula>
    </cfRule>
    <cfRule type="expression" dxfId="13" priority="46" stopIfTrue="1">
      <formula>_JJ42&gt;_JK42</formula>
    </cfRule>
  </conditionalFormatting>
  <dataValidations count="2">
    <dataValidation allowBlank="1" showInputMessage="1" showErrorMessage="1" promptTitle="Kalin:" prompt="За дружества, за които това е основна дейност!" sqref="C20 E20"/>
    <dataValidation allowBlank="1" showInputMessage="1" showErrorMessage="1" promptTitle="Kalin:" prompt="Редът да се използва само при наличие на съществени суми!" sqref="C22:C23 C12:C13 E12:E13 E58 C58 E70:E71 C70:C71 E67:E68 C67:C68 E48:E49 C48:C49 E45:E46 C45:C46 E25:E26 C25:C26 E22:E23"/>
  </dataValidations>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6"/>
  <sheetViews>
    <sheetView workbookViewId="0">
      <selection sqref="A1:S1"/>
    </sheetView>
  </sheetViews>
  <sheetFormatPr defaultRowHeight="15"/>
  <cols>
    <col min="1" max="1" width="52" customWidth="1"/>
    <col min="2" max="2" width="0" hidden="1" customWidth="1"/>
    <col min="4" max="12" width="0" hidden="1" customWidth="1"/>
    <col min="13" max="13" width="12.140625" customWidth="1"/>
    <col min="14" max="14" width="0" hidden="1" customWidth="1"/>
    <col min="15" max="15" width="10.7109375" customWidth="1"/>
    <col min="16" max="16" width="0" hidden="1" customWidth="1"/>
    <col min="17" max="17" width="11" hidden="1" customWidth="1"/>
    <col min="18" max="18" width="0" hidden="1" customWidth="1"/>
    <col min="19" max="19" width="12.28515625" customWidth="1"/>
  </cols>
  <sheetData>
    <row r="1" spans="1:19">
      <c r="A1" s="271" t="str">
        <f>[2]ОД!A1:I1</f>
        <v>ТК - ИМОТИ АД</v>
      </c>
      <c r="B1" s="271"/>
      <c r="C1" s="271"/>
      <c r="D1" s="271"/>
      <c r="E1" s="271"/>
      <c r="F1" s="271"/>
      <c r="G1" s="271"/>
      <c r="H1" s="271"/>
      <c r="I1" s="271"/>
      <c r="J1" s="271"/>
      <c r="K1" s="271"/>
      <c r="L1" s="271"/>
      <c r="M1" s="271"/>
      <c r="N1" s="271"/>
      <c r="O1" s="271"/>
      <c r="P1" s="271"/>
      <c r="Q1" s="271"/>
      <c r="R1" s="271"/>
      <c r="S1" s="271"/>
    </row>
    <row r="2" spans="1:19">
      <c r="A2" s="272" t="s">
        <v>191</v>
      </c>
      <c r="B2" s="272"/>
      <c r="C2" s="272"/>
      <c r="D2" s="272"/>
      <c r="E2" s="272"/>
      <c r="F2" s="272"/>
      <c r="G2" s="272"/>
      <c r="H2" s="272"/>
      <c r="I2" s="272"/>
      <c r="J2" s="272"/>
      <c r="K2" s="272"/>
      <c r="L2" s="272"/>
      <c r="M2" s="272"/>
      <c r="N2" s="272"/>
      <c r="O2" s="272"/>
      <c r="P2" s="272"/>
      <c r="Q2" s="272"/>
      <c r="R2" s="272"/>
      <c r="S2" s="272"/>
    </row>
    <row r="3" spans="1:19">
      <c r="A3" s="274" t="s">
        <v>185</v>
      </c>
      <c r="B3" s="274"/>
      <c r="C3" s="274"/>
      <c r="D3" s="274"/>
      <c r="E3" s="274"/>
      <c r="F3" s="274"/>
      <c r="G3" s="274"/>
      <c r="H3" s="274"/>
      <c r="I3" s="274"/>
      <c r="J3" s="274"/>
      <c r="K3" s="274"/>
      <c r="L3" s="274"/>
      <c r="M3" s="274"/>
      <c r="N3" s="274"/>
      <c r="O3" s="274"/>
      <c r="P3" s="274"/>
      <c r="Q3" s="274"/>
      <c r="R3" s="274"/>
      <c r="S3" s="274"/>
    </row>
    <row r="4" spans="1:19">
      <c r="A4" s="184"/>
      <c r="B4" s="184"/>
      <c r="C4" s="185"/>
      <c r="D4" s="185"/>
      <c r="E4" s="185"/>
      <c r="F4" s="185"/>
      <c r="G4" s="185"/>
      <c r="H4" s="185"/>
      <c r="I4" s="185"/>
      <c r="J4" s="185"/>
      <c r="K4" s="185"/>
      <c r="L4" s="185"/>
      <c r="M4" s="185"/>
      <c r="N4" s="185"/>
      <c r="O4" s="185"/>
      <c r="P4" s="185"/>
      <c r="Q4" s="185"/>
      <c r="R4" s="185"/>
      <c r="S4" s="185"/>
    </row>
    <row r="5" spans="1:19" ht="38.25">
      <c r="A5" s="250" t="s">
        <v>183</v>
      </c>
      <c r="B5" s="186"/>
      <c r="C5" s="249" t="s">
        <v>24</v>
      </c>
      <c r="D5" s="249"/>
      <c r="E5" s="249" t="s">
        <v>28</v>
      </c>
      <c r="F5" s="249"/>
      <c r="G5" s="249" t="s">
        <v>29</v>
      </c>
      <c r="H5" s="249"/>
      <c r="I5" s="249" t="s">
        <v>30</v>
      </c>
      <c r="J5" s="249"/>
      <c r="K5" s="249" t="s">
        <v>149</v>
      </c>
      <c r="L5" s="249"/>
      <c r="M5" s="249" t="s">
        <v>150</v>
      </c>
      <c r="N5" s="249"/>
      <c r="O5" s="249" t="s">
        <v>151</v>
      </c>
      <c r="P5" s="249"/>
      <c r="Q5" s="249" t="s">
        <v>152</v>
      </c>
      <c r="R5" s="249"/>
      <c r="S5" s="249" t="s">
        <v>37</v>
      </c>
    </row>
    <row r="6" spans="1:19">
      <c r="A6" s="187"/>
      <c r="B6" s="187"/>
      <c r="C6" s="188" t="s">
        <v>1</v>
      </c>
      <c r="D6" s="188"/>
      <c r="E6" s="188" t="s">
        <v>1</v>
      </c>
      <c r="F6" s="188"/>
      <c r="G6" s="188" t="s">
        <v>1</v>
      </c>
      <c r="H6" s="188"/>
      <c r="I6" s="188" t="s">
        <v>1</v>
      </c>
      <c r="J6" s="189"/>
      <c r="K6" s="188" t="s">
        <v>1</v>
      </c>
      <c r="L6" s="188"/>
      <c r="M6" s="188" t="s">
        <v>1</v>
      </c>
      <c r="N6" s="188"/>
      <c r="O6" s="188" t="s">
        <v>1</v>
      </c>
      <c r="P6" s="188"/>
      <c r="Q6" s="188" t="s">
        <v>1</v>
      </c>
      <c r="R6" s="188"/>
      <c r="S6" s="188" t="s">
        <v>1</v>
      </c>
    </row>
    <row r="7" spans="1:19">
      <c r="A7" s="190"/>
      <c r="B7" s="190"/>
      <c r="C7" s="191"/>
      <c r="D7" s="192"/>
      <c r="E7" s="191"/>
      <c r="F7" s="193"/>
      <c r="G7" s="191"/>
      <c r="H7" s="193"/>
      <c r="I7" s="191"/>
      <c r="J7" s="194"/>
      <c r="K7" s="191"/>
      <c r="L7" s="193"/>
      <c r="M7" s="191"/>
      <c r="N7" s="193"/>
      <c r="O7" s="191"/>
      <c r="P7" s="193"/>
      <c r="Q7" s="191"/>
      <c r="R7" s="193"/>
      <c r="S7" s="191"/>
    </row>
    <row r="8" spans="1:19" ht="15.75" thickBot="1">
      <c r="A8" s="195" t="str">
        <f>CONCATENATE("Остатък към ",31,".",12,".",[2]НАЧАЛО!AC1-2," г.")</f>
        <v>Остатък към 31.12.2022 г.</v>
      </c>
      <c r="B8" s="190"/>
      <c r="C8" s="196">
        <v>231</v>
      </c>
      <c r="D8" s="187"/>
      <c r="E8" s="196"/>
      <c r="F8" s="187"/>
      <c r="G8" s="196"/>
      <c r="H8" s="187"/>
      <c r="I8" s="196"/>
      <c r="J8" s="187"/>
      <c r="K8" s="196"/>
      <c r="L8" s="187"/>
      <c r="M8" s="196">
        <v>-48</v>
      </c>
      <c r="N8" s="187"/>
      <c r="O8" s="196">
        <f>C8+E8+G8+I8+K8+M8</f>
        <v>183</v>
      </c>
      <c r="P8" s="187"/>
      <c r="Q8" s="196"/>
      <c r="R8" s="187"/>
      <c r="S8" s="197">
        <f>O8+Q8</f>
        <v>183</v>
      </c>
    </row>
    <row r="9" spans="1:19" hidden="1">
      <c r="A9" s="198"/>
      <c r="B9" s="190"/>
      <c r="C9" s="191"/>
      <c r="D9" s="199"/>
      <c r="E9" s="191"/>
      <c r="F9" s="199"/>
      <c r="G9" s="191"/>
      <c r="H9" s="199"/>
      <c r="I9" s="191"/>
      <c r="J9" s="199"/>
      <c r="K9" s="191"/>
      <c r="L9" s="199"/>
      <c r="M9" s="191"/>
      <c r="N9" s="199"/>
      <c r="O9" s="191"/>
      <c r="P9" s="199"/>
      <c r="Q9" s="191"/>
      <c r="R9" s="199"/>
      <c r="S9" s="200"/>
    </row>
    <row r="10" spans="1:19" hidden="1">
      <c r="A10" s="198"/>
      <c r="B10" s="190"/>
      <c r="C10" s="191"/>
      <c r="D10" s="199"/>
      <c r="E10" s="191"/>
      <c r="F10" s="199"/>
      <c r="G10" s="191"/>
      <c r="H10" s="199"/>
      <c r="I10" s="191"/>
      <c r="J10" s="199"/>
      <c r="K10" s="191"/>
      <c r="L10" s="199"/>
      <c r="M10" s="191"/>
      <c r="N10" s="199"/>
      <c r="O10" s="191"/>
      <c r="P10" s="199"/>
      <c r="Q10" s="191"/>
      <c r="R10" s="199"/>
      <c r="S10" s="200"/>
    </row>
    <row r="11" spans="1:19" ht="25.5" hidden="1">
      <c r="A11" s="201" t="s">
        <v>153</v>
      </c>
      <c r="B11" s="202"/>
      <c r="C11" s="191"/>
      <c r="D11" s="187"/>
      <c r="E11" s="191"/>
      <c r="F11" s="187"/>
      <c r="G11" s="191"/>
      <c r="H11" s="187"/>
      <c r="I11" s="191"/>
      <c r="J11" s="187"/>
      <c r="K11" s="191"/>
      <c r="L11" s="187"/>
      <c r="M11" s="191"/>
      <c r="N11" s="187"/>
      <c r="O11" s="191">
        <f>C11+E11+G11+I11+K11+M11</f>
        <v>0</v>
      </c>
      <c r="P11" s="187"/>
      <c r="Q11" s="191"/>
      <c r="R11" s="187"/>
      <c r="S11" s="200">
        <f>O11+Q11</f>
        <v>0</v>
      </c>
    </row>
    <row r="12" spans="1:19" hidden="1">
      <c r="A12" s="202"/>
      <c r="B12" s="202"/>
      <c r="C12" s="191"/>
      <c r="D12" s="199"/>
      <c r="E12" s="191"/>
      <c r="F12" s="199"/>
      <c r="G12" s="191"/>
      <c r="H12" s="199"/>
      <c r="I12" s="191"/>
      <c r="J12" s="199"/>
      <c r="K12" s="191"/>
      <c r="L12" s="199"/>
      <c r="M12" s="191"/>
      <c r="N12" s="199"/>
      <c r="O12" s="191"/>
      <c r="P12" s="199"/>
      <c r="Q12" s="191"/>
      <c r="R12" s="199"/>
      <c r="S12" s="200"/>
    </row>
    <row r="13" spans="1:19" ht="15.75" thickBot="1">
      <c r="A13" s="195" t="str">
        <f>CONCATENATE("Преизчислен остатък към ",31,".",12,".",[2]НАЧАЛО!AC1-2," г.")</f>
        <v>Преизчислен остатък към 31.12.2022 г.</v>
      </c>
      <c r="B13" s="190"/>
      <c r="C13" s="197">
        <f>C8+C11</f>
        <v>231</v>
      </c>
      <c r="D13" s="187"/>
      <c r="E13" s="197">
        <f>E8+E11</f>
        <v>0</v>
      </c>
      <c r="F13" s="187"/>
      <c r="G13" s="197">
        <f>G8+G11</f>
        <v>0</v>
      </c>
      <c r="H13" s="187"/>
      <c r="I13" s="197">
        <f>I8+I11</f>
        <v>0</v>
      </c>
      <c r="J13" s="187"/>
      <c r="K13" s="197">
        <f>K8+K11</f>
        <v>0</v>
      </c>
      <c r="L13" s="187"/>
      <c r="M13" s="197">
        <v>-48</v>
      </c>
      <c r="N13" s="187"/>
      <c r="O13" s="197">
        <f>O8+O11</f>
        <v>183</v>
      </c>
      <c r="P13" s="187"/>
      <c r="Q13" s="197">
        <f>Q8+Q11</f>
        <v>0</v>
      </c>
      <c r="R13" s="187"/>
      <c r="S13" s="197">
        <f>O13+Q13</f>
        <v>183</v>
      </c>
    </row>
    <row r="14" spans="1:19" hidden="1">
      <c r="A14" s="203" t="str">
        <f>IF(AND(C14="",E14="",I14="",O14="",K14="",M14="",Q14="",S14=""),"","Разлика в перата между СК и БАЛАНСА!")</f>
        <v/>
      </c>
      <c r="B14" s="204"/>
      <c r="C14" s="205" t="str">
        <f>IF(MAX([2]баланс!L9:L46,[2]баланс!L58:L114)=0,"",IF([2]СК!C$12=[2]баланс!L$58,"",[2]СК!C$12-[2]баланс!L$58))</f>
        <v/>
      </c>
      <c r="D14" s="205"/>
      <c r="E14" s="205" t="str">
        <f>IF(MAX([2]баланс!L9:L46,[2]баланс!L58:L114)=0,"",IF([2]СК!E$12=[2]баланс!$L$63,"",[2]СК!E$12-[2]баланс!$L$63))</f>
        <v/>
      </c>
      <c r="F14" s="205"/>
      <c r="G14" s="206" t="str">
        <f>IF(MAX([2]баланс!J9:J46,[2]баланс!J58:J114)=0,"",IF([2]СК!G12=[2]баланс!J$67,"",[2]СК!G12-[2]баланс!J$67))</f>
        <v/>
      </c>
      <c r="H14" s="205"/>
      <c r="I14" s="206" t="str">
        <f>IF(MAX([2]баланс!L9:L46,[2]баланс!L58:L114)=0,"",IF([2]СК!I12=[2]баланс!L$67,"",[2]СК!I12-[2]баланс!L$67))</f>
        <v/>
      </c>
      <c r="J14" s="205"/>
      <c r="K14" s="206" t="str">
        <f>IF(MAX([2]баланс!L9:L46,[2]баланс!L58:L114)=0,"",IF([2]СК!K12=[2]баланс!L$69,"",[2]СК!K12-[2]баланс!L$69))</f>
        <v/>
      </c>
      <c r="L14" s="205"/>
      <c r="M14" s="205" t="str">
        <f>IF(MAX([2]баланс!L9:L46,[2]баланс!L58:L114)=0,"",IF([2]СК!M$12=[2]баланс!L$71,"",[2]СК!M12-[2]баланс!L$71))</f>
        <v/>
      </c>
      <c r="N14" s="205"/>
      <c r="O14" s="205" t="str">
        <f>IF(MAX([2]баланс!L9:L46,[2]баланс!L58:L114)=0,"",IF([2]СК!O$12=[2]баланс!L$75,"",[2]СК!O12-[2]баланс!L$75))</f>
        <v/>
      </c>
      <c r="P14" s="205"/>
      <c r="Q14" s="205" t="str">
        <f>IF(MAX([2]баланс!L9:L46,[2]баланс!L58:L114)=0,"",IF([2]СК!Q$12=[2]баланс!L$77,"",[2]СК!Q12-[2]баланс!L$77))</f>
        <v/>
      </c>
      <c r="R14" s="205"/>
      <c r="S14" s="205" t="str">
        <f>IF(MAX([2]баланс!L9:L46,[2]баланс!L58:L114)=0,"",IF([2]СК!S$12=[2]баланс!L$79,"",[2]СК!S12-[2]баланс!L$79))</f>
        <v/>
      </c>
    </row>
    <row r="15" spans="1:19">
      <c r="A15" s="207" t="str">
        <f>CONCATENATE("Промени в собствения капитал за ",YEAR([2]НАЧАЛО!AA2)-1," г.")</f>
        <v>Промени в собствения капитал за 2023 г.</v>
      </c>
      <c r="B15" s="190"/>
      <c r="C15" s="208">
        <f>C33+C35+C37+C39+C41+C43+C45+C47+C49+C51+C53</f>
        <v>0</v>
      </c>
      <c r="D15" s="187"/>
      <c r="E15" s="208">
        <f>E33+E35+E37+E39+E41+E43+E45+E47+E49+E51+E53</f>
        <v>0</v>
      </c>
      <c r="F15" s="187"/>
      <c r="G15" s="208">
        <f>G33+G35+G37+G39+G41+G43+G45+G47+G49+G51+G53</f>
        <v>0</v>
      </c>
      <c r="H15" s="187"/>
      <c r="I15" s="208">
        <f>I33+I35+I37+I39+I41+I43+I45+I47+I49+I51+I53</f>
        <v>0</v>
      </c>
      <c r="J15" s="187"/>
      <c r="K15" s="208">
        <f>K33+K35+K37+K39+K41+K43+K45+K47+K49+K51+K53</f>
        <v>0</v>
      </c>
      <c r="L15" s="187"/>
      <c r="M15" s="208">
        <f>M33+M35+M37+M39+M41+M43+M45+M47+M49+M51+M53</f>
        <v>70</v>
      </c>
      <c r="N15" s="187"/>
      <c r="O15" s="208">
        <f>O33+O35+O37+O39+O41+O43+O45+O47+O49+O51+O53</f>
        <v>70</v>
      </c>
      <c r="P15" s="187"/>
      <c r="Q15" s="208">
        <f>Q33+Q35+Q37+Q39+Q41+Q43+Q45+Q47+Q49+Q51+Q53</f>
        <v>0</v>
      </c>
      <c r="R15" s="187"/>
      <c r="S15" s="208">
        <f>S33+S35+S37+S39+S41+S43+S45+S47+S49+S51+S53</f>
        <v>70</v>
      </c>
    </row>
    <row r="16" spans="1:19" hidden="1">
      <c r="A16" s="198"/>
      <c r="B16" s="190"/>
      <c r="C16" s="194"/>
      <c r="D16" s="199"/>
      <c r="E16" s="194"/>
      <c r="F16" s="199"/>
      <c r="G16" s="194"/>
      <c r="H16" s="199"/>
      <c r="I16" s="194"/>
      <c r="J16" s="199"/>
      <c r="K16" s="194"/>
      <c r="L16" s="199"/>
      <c r="M16" s="194"/>
      <c r="N16" s="199"/>
      <c r="O16" s="194"/>
      <c r="P16" s="199"/>
      <c r="Q16" s="194"/>
      <c r="R16" s="199"/>
      <c r="S16" s="209"/>
    </row>
    <row r="17" spans="1:19" hidden="1">
      <c r="A17" s="210" t="s">
        <v>154</v>
      </c>
      <c r="B17" s="211"/>
      <c r="C17" s="252">
        <f>C18+C19+C24+C20+C21+C25+C22+C27+C23+C29</f>
        <v>0</v>
      </c>
      <c r="D17" s="187"/>
      <c r="E17" s="252">
        <f>E18+E19+E24+E20+E21+E25+E22+E27+E23+E29</f>
        <v>0</v>
      </c>
      <c r="F17" s="187"/>
      <c r="G17" s="252">
        <f>G18+G19+G24+G20+G21+G25+G22+G27+G23+G29</f>
        <v>0</v>
      </c>
      <c r="H17" s="187"/>
      <c r="I17" s="252">
        <f>I18+I19+I24+I20+I21+I25+I22+I27+I23+I29</f>
        <v>0</v>
      </c>
      <c r="J17" s="187"/>
      <c r="K17" s="252">
        <f>K18+K19+K24+K20+K21+K25+K22+K27+K23+K29</f>
        <v>0</v>
      </c>
      <c r="L17" s="187"/>
      <c r="M17" s="252">
        <f>M18+M19+M24+M20+M21+M25+M22+M27+M23+M29</f>
        <v>0</v>
      </c>
      <c r="N17" s="187"/>
      <c r="O17" s="252">
        <f>O18+O19+O24+O20+O21+O25+O22+O27+O23+O29</f>
        <v>0</v>
      </c>
      <c r="P17" s="187"/>
      <c r="Q17" s="252">
        <f>Q18+Q19+Q24+Q20+Q21+Q25+Q22+Q27+Q23+Q29</f>
        <v>0</v>
      </c>
      <c r="R17" s="187"/>
      <c r="S17" s="252">
        <f>S18+S19+S24+S20+S21+S25+S22+S27+S23+S29</f>
        <v>0</v>
      </c>
    </row>
    <row r="18" spans="1:19" hidden="1">
      <c r="A18" s="212" t="s">
        <v>155</v>
      </c>
      <c r="B18" s="212"/>
      <c r="C18" s="213"/>
      <c r="D18" s="213"/>
      <c r="E18" s="213"/>
      <c r="F18" s="213"/>
      <c r="G18" s="213"/>
      <c r="H18" s="213"/>
      <c r="I18" s="213"/>
      <c r="J18" s="213"/>
      <c r="K18" s="213"/>
      <c r="L18" s="213"/>
      <c r="M18" s="213"/>
      <c r="N18" s="213"/>
      <c r="O18" s="194">
        <f t="shared" ref="O18:O29" si="0">C18+E18+G18+I18+K18+M18</f>
        <v>0</v>
      </c>
      <c r="P18" s="187"/>
      <c r="Q18" s="213"/>
      <c r="R18" s="187"/>
      <c r="S18" s="209">
        <f t="shared" ref="S18:S23" si="1">O18+Q18</f>
        <v>0</v>
      </c>
    </row>
    <row r="19" spans="1:19" ht="25.5" hidden="1">
      <c r="A19" s="212" t="s">
        <v>156</v>
      </c>
      <c r="B19" s="212"/>
      <c r="C19" s="213"/>
      <c r="D19" s="213"/>
      <c r="E19" s="213"/>
      <c r="F19" s="213"/>
      <c r="G19" s="213"/>
      <c r="H19" s="213"/>
      <c r="I19" s="213"/>
      <c r="J19" s="213"/>
      <c r="K19" s="213"/>
      <c r="L19" s="213"/>
      <c r="M19" s="213"/>
      <c r="N19" s="213"/>
      <c r="O19" s="194">
        <f t="shared" si="0"/>
        <v>0</v>
      </c>
      <c r="P19" s="187"/>
      <c r="Q19" s="213"/>
      <c r="R19" s="187"/>
      <c r="S19" s="209">
        <f t="shared" si="1"/>
        <v>0</v>
      </c>
    </row>
    <row r="20" spans="1:19" hidden="1">
      <c r="A20" s="212" t="s">
        <v>157</v>
      </c>
      <c r="B20" s="212"/>
      <c r="C20" s="213"/>
      <c r="D20" s="213"/>
      <c r="E20" s="213"/>
      <c r="F20" s="213"/>
      <c r="G20" s="213"/>
      <c r="H20" s="213"/>
      <c r="I20" s="213"/>
      <c r="J20" s="213"/>
      <c r="K20" s="213"/>
      <c r="L20" s="213"/>
      <c r="M20" s="213"/>
      <c r="N20" s="213"/>
      <c r="O20" s="194">
        <f t="shared" si="0"/>
        <v>0</v>
      </c>
      <c r="P20" s="187"/>
      <c r="Q20" s="213"/>
      <c r="R20" s="187"/>
      <c r="S20" s="209">
        <f t="shared" si="1"/>
        <v>0</v>
      </c>
    </row>
    <row r="21" spans="1:19" hidden="1">
      <c r="A21" s="212" t="s">
        <v>158</v>
      </c>
      <c r="B21" s="212"/>
      <c r="C21" s="213"/>
      <c r="D21" s="213"/>
      <c r="E21" s="213"/>
      <c r="F21" s="213"/>
      <c r="G21" s="213"/>
      <c r="H21" s="213"/>
      <c r="I21" s="213"/>
      <c r="J21" s="213"/>
      <c r="K21" s="213"/>
      <c r="L21" s="213"/>
      <c r="M21" s="213"/>
      <c r="N21" s="213"/>
      <c r="O21" s="194">
        <f t="shared" si="0"/>
        <v>0</v>
      </c>
      <c r="P21" s="187"/>
      <c r="Q21" s="213"/>
      <c r="R21" s="187"/>
      <c r="S21" s="209">
        <f t="shared" si="1"/>
        <v>0</v>
      </c>
    </row>
    <row r="22" spans="1:19" hidden="1">
      <c r="A22" s="212" t="s">
        <v>159</v>
      </c>
      <c r="B22" s="212"/>
      <c r="C22" s="213"/>
      <c r="D22" s="213"/>
      <c r="E22" s="213"/>
      <c r="F22" s="213"/>
      <c r="G22" s="213"/>
      <c r="H22" s="213"/>
      <c r="I22" s="213"/>
      <c r="J22" s="213"/>
      <c r="K22" s="213"/>
      <c r="L22" s="213"/>
      <c r="M22" s="213"/>
      <c r="N22" s="213"/>
      <c r="O22" s="194">
        <f t="shared" si="0"/>
        <v>0</v>
      </c>
      <c r="P22" s="187"/>
      <c r="Q22" s="213"/>
      <c r="R22" s="187"/>
      <c r="S22" s="209">
        <f t="shared" si="1"/>
        <v>0</v>
      </c>
    </row>
    <row r="23" spans="1:19" hidden="1">
      <c r="A23" s="212" t="s">
        <v>160</v>
      </c>
      <c r="B23" s="212"/>
      <c r="C23" s="213"/>
      <c r="D23" s="213"/>
      <c r="E23" s="213"/>
      <c r="F23" s="213"/>
      <c r="G23" s="213"/>
      <c r="H23" s="213"/>
      <c r="I23" s="213"/>
      <c r="J23" s="213"/>
      <c r="K23" s="213"/>
      <c r="L23" s="213"/>
      <c r="M23" s="213"/>
      <c r="N23" s="213"/>
      <c r="O23" s="194">
        <f t="shared" si="0"/>
        <v>0</v>
      </c>
      <c r="P23" s="187"/>
      <c r="Q23" s="213"/>
      <c r="R23" s="187"/>
      <c r="S23" s="209">
        <f t="shared" si="1"/>
        <v>0</v>
      </c>
    </row>
    <row r="24" spans="1:19" ht="25.5" hidden="1">
      <c r="A24" s="212" t="s">
        <v>161</v>
      </c>
      <c r="B24" s="212"/>
      <c r="C24" s="213"/>
      <c r="D24" s="213"/>
      <c r="E24" s="213"/>
      <c r="F24" s="213"/>
      <c r="G24" s="213"/>
      <c r="H24" s="213"/>
      <c r="I24" s="213"/>
      <c r="J24" s="213"/>
      <c r="K24" s="213"/>
      <c r="L24" s="213"/>
      <c r="M24" s="213"/>
      <c r="N24" s="213"/>
      <c r="O24" s="194">
        <f t="shared" si="0"/>
        <v>0</v>
      </c>
      <c r="P24" s="187"/>
      <c r="Q24" s="213"/>
      <c r="R24" s="187"/>
      <c r="S24" s="209">
        <f>O24+Q24</f>
        <v>0</v>
      </c>
    </row>
    <row r="25" spans="1:19" ht="25.5" hidden="1">
      <c r="A25" s="212" t="s">
        <v>162</v>
      </c>
      <c r="B25" s="212"/>
      <c r="C25" s="213"/>
      <c r="D25" s="213"/>
      <c r="E25" s="213"/>
      <c r="F25" s="213"/>
      <c r="G25" s="213"/>
      <c r="H25" s="213"/>
      <c r="I25" s="213"/>
      <c r="J25" s="213"/>
      <c r="K25" s="213"/>
      <c r="L25" s="213"/>
      <c r="M25" s="213"/>
      <c r="N25" s="213"/>
      <c r="O25" s="194">
        <f t="shared" si="0"/>
        <v>0</v>
      </c>
      <c r="P25" s="187"/>
      <c r="Q25" s="213"/>
      <c r="R25" s="187"/>
      <c r="S25" s="209">
        <f>O25+Q25</f>
        <v>0</v>
      </c>
    </row>
    <row r="26" spans="1:19" hidden="1">
      <c r="A26" s="212"/>
      <c r="B26" s="212"/>
      <c r="C26" s="213"/>
      <c r="D26" s="213"/>
      <c r="E26" s="213"/>
      <c r="F26" s="213"/>
      <c r="G26" s="213"/>
      <c r="H26" s="213"/>
      <c r="I26" s="213"/>
      <c r="J26" s="213"/>
      <c r="K26" s="213"/>
      <c r="L26" s="213"/>
      <c r="M26" s="213"/>
      <c r="N26" s="213"/>
      <c r="O26" s="194"/>
      <c r="P26" s="187"/>
      <c r="Q26" s="213"/>
      <c r="R26" s="187"/>
      <c r="S26" s="209"/>
    </row>
    <row r="27" spans="1:19" ht="25.5" hidden="1">
      <c r="A27" s="212" t="s">
        <v>163</v>
      </c>
      <c r="B27" s="212"/>
      <c r="C27" s="213"/>
      <c r="D27" s="213"/>
      <c r="E27" s="213"/>
      <c r="F27" s="213"/>
      <c r="G27" s="213"/>
      <c r="H27" s="213"/>
      <c r="I27" s="213"/>
      <c r="J27" s="213"/>
      <c r="K27" s="213"/>
      <c r="L27" s="213"/>
      <c r="M27" s="213"/>
      <c r="N27" s="213"/>
      <c r="O27" s="194">
        <f t="shared" si="0"/>
        <v>0</v>
      </c>
      <c r="P27" s="187"/>
      <c r="Q27" s="213"/>
      <c r="R27" s="187"/>
      <c r="S27" s="209">
        <f>O27+Q27</f>
        <v>0</v>
      </c>
    </row>
    <row r="28" spans="1:19" hidden="1">
      <c r="A28" s="212"/>
      <c r="B28" s="212"/>
      <c r="C28" s="213"/>
      <c r="D28" s="213"/>
      <c r="E28" s="213"/>
      <c r="F28" s="213"/>
      <c r="G28" s="213"/>
      <c r="H28" s="213"/>
      <c r="I28" s="213"/>
      <c r="J28" s="213"/>
      <c r="K28" s="213"/>
      <c r="L28" s="213"/>
      <c r="M28" s="213"/>
      <c r="N28" s="213"/>
      <c r="O28" s="194"/>
      <c r="P28" s="187"/>
      <c r="Q28" s="213"/>
      <c r="R28" s="187"/>
      <c r="S28" s="209"/>
    </row>
    <row r="29" spans="1:19" hidden="1">
      <c r="A29" s="212" t="s">
        <v>164</v>
      </c>
      <c r="B29" s="212"/>
      <c r="C29" s="213"/>
      <c r="D29" s="213"/>
      <c r="E29" s="213"/>
      <c r="F29" s="213"/>
      <c r="G29" s="213"/>
      <c r="H29" s="213"/>
      <c r="I29" s="213"/>
      <c r="J29" s="213"/>
      <c r="K29" s="213"/>
      <c r="L29" s="213"/>
      <c r="M29" s="213"/>
      <c r="N29" s="213"/>
      <c r="O29" s="194">
        <f t="shared" si="0"/>
        <v>0</v>
      </c>
      <c r="P29" s="187"/>
      <c r="Q29" s="213"/>
      <c r="R29" s="187"/>
      <c r="S29" s="209">
        <f>O29+Q29</f>
        <v>0</v>
      </c>
    </row>
    <row r="30" spans="1:19" hidden="1">
      <c r="A30" s="212"/>
      <c r="B30" s="212"/>
      <c r="C30" s="194"/>
      <c r="D30" s="194"/>
      <c r="E30" s="194"/>
      <c r="F30" s="194"/>
      <c r="G30" s="194"/>
      <c r="H30" s="194"/>
      <c r="I30" s="194"/>
      <c r="J30" s="194"/>
      <c r="K30" s="194"/>
      <c r="L30" s="194"/>
      <c r="M30" s="194"/>
      <c r="N30" s="194"/>
      <c r="O30" s="194"/>
      <c r="P30" s="194"/>
      <c r="Q30" s="194"/>
      <c r="R30" s="194"/>
      <c r="S30" s="209"/>
    </row>
    <row r="31" spans="1:19">
      <c r="A31" s="240" t="s">
        <v>165</v>
      </c>
      <c r="B31" s="241"/>
      <c r="C31" s="253"/>
      <c r="D31" s="187"/>
      <c r="E31" s="253"/>
      <c r="F31" s="187"/>
      <c r="G31" s="253"/>
      <c r="H31" s="187"/>
      <c r="I31" s="253"/>
      <c r="J31" s="187"/>
      <c r="K31" s="253"/>
      <c r="L31" s="187"/>
      <c r="M31" s="252">
        <v>70</v>
      </c>
      <c r="N31" s="256"/>
      <c r="O31" s="252">
        <f>C31+E31+G31+I31+K31+M31</f>
        <v>70</v>
      </c>
      <c r="P31" s="256"/>
      <c r="Q31" s="252"/>
      <c r="R31" s="256"/>
      <c r="S31" s="257">
        <f t="shared" ref="S31" si="2">O31+Q31</f>
        <v>70</v>
      </c>
    </row>
    <row r="32" spans="1:19" hidden="1">
      <c r="A32" s="212"/>
      <c r="B32" s="212"/>
      <c r="C32" s="194"/>
      <c r="D32" s="194"/>
      <c r="E32" s="194"/>
      <c r="F32" s="194"/>
      <c r="G32" s="194"/>
      <c r="H32" s="194"/>
      <c r="I32" s="194"/>
      <c r="J32" s="194"/>
      <c r="K32" s="194"/>
      <c r="L32" s="194"/>
      <c r="M32" s="194"/>
      <c r="N32" s="194"/>
      <c r="O32" s="194"/>
      <c r="P32" s="194"/>
      <c r="Q32" s="194"/>
      <c r="R32" s="194"/>
      <c r="S32" s="209"/>
    </row>
    <row r="33" spans="1:19">
      <c r="A33" s="207" t="str">
        <f>CONCATENATE("Общ всеобхватен доход за ",YEAR([2]НАЧАЛО!AA2)-1," г.")</f>
        <v>Общ всеобхватен доход за 2023 г.</v>
      </c>
      <c r="B33" s="190"/>
      <c r="C33" s="208">
        <f>C17+C31</f>
        <v>0</v>
      </c>
      <c r="D33" s="214"/>
      <c r="E33" s="208">
        <f>E17+E31</f>
        <v>0</v>
      </c>
      <c r="F33" s="214"/>
      <c r="G33" s="208">
        <f>G17+G31</f>
        <v>0</v>
      </c>
      <c r="H33" s="214"/>
      <c r="I33" s="208">
        <f>I17+I31</f>
        <v>0</v>
      </c>
      <c r="J33" s="214"/>
      <c r="K33" s="208">
        <f>K17+K31</f>
        <v>0</v>
      </c>
      <c r="L33" s="214"/>
      <c r="M33" s="208">
        <f>M17+M31</f>
        <v>70</v>
      </c>
      <c r="N33" s="214"/>
      <c r="O33" s="208">
        <f>O17+O31</f>
        <v>70</v>
      </c>
      <c r="P33" s="214"/>
      <c r="Q33" s="208">
        <f>Q17+Q31</f>
        <v>0</v>
      </c>
      <c r="R33" s="214"/>
      <c r="S33" s="208">
        <f>S17+S31</f>
        <v>70</v>
      </c>
    </row>
    <row r="34" spans="1:19" hidden="1">
      <c r="A34" s="215"/>
      <c r="B34" s="211"/>
      <c r="C34" s="191"/>
      <c r="D34" s="194"/>
      <c r="E34" s="191"/>
      <c r="F34" s="194"/>
      <c r="G34" s="191"/>
      <c r="H34" s="194"/>
      <c r="I34" s="191"/>
      <c r="J34" s="194"/>
      <c r="K34" s="191"/>
      <c r="L34" s="194"/>
      <c r="M34" s="191"/>
      <c r="N34" s="194"/>
      <c r="O34" s="191"/>
      <c r="P34" s="194"/>
      <c r="Q34" s="191"/>
      <c r="R34" s="194"/>
      <c r="S34" s="200"/>
    </row>
    <row r="35" spans="1:19" hidden="1">
      <c r="A35" s="210" t="s">
        <v>26</v>
      </c>
      <c r="B35" s="211"/>
      <c r="C35" s="191"/>
      <c r="D35" s="187"/>
      <c r="E35" s="191"/>
      <c r="F35" s="187"/>
      <c r="G35" s="191"/>
      <c r="H35" s="187"/>
      <c r="I35" s="191"/>
      <c r="J35" s="187"/>
      <c r="K35" s="191"/>
      <c r="L35" s="187"/>
      <c r="M35" s="191"/>
      <c r="N35" s="187"/>
      <c r="O35" s="252">
        <f>C35+E35+G35+I35+K35+M35</f>
        <v>0</v>
      </c>
      <c r="P35" s="187"/>
      <c r="Q35" s="191"/>
      <c r="R35" s="187"/>
      <c r="S35" s="200">
        <f>O35+Q35</f>
        <v>0</v>
      </c>
    </row>
    <row r="36" spans="1:19" hidden="1">
      <c r="A36" s="210"/>
      <c r="B36" s="211"/>
      <c r="C36" s="191"/>
      <c r="D36" s="194"/>
      <c r="E36" s="191"/>
      <c r="F36" s="194"/>
      <c r="G36" s="191"/>
      <c r="H36" s="194"/>
      <c r="I36" s="191"/>
      <c r="J36" s="194"/>
      <c r="K36" s="191"/>
      <c r="L36" s="194"/>
      <c r="M36" s="191"/>
      <c r="N36" s="194"/>
      <c r="O36" s="191"/>
      <c r="P36" s="194"/>
      <c r="Q36" s="191"/>
      <c r="R36" s="194"/>
      <c r="S36" s="200"/>
    </row>
    <row r="37" spans="1:19" hidden="1">
      <c r="A37" s="210" t="s">
        <v>27</v>
      </c>
      <c r="B37" s="211"/>
      <c r="C37" s="191"/>
      <c r="D37" s="187"/>
      <c r="E37" s="191"/>
      <c r="F37" s="187"/>
      <c r="G37" s="191"/>
      <c r="H37" s="187"/>
      <c r="I37" s="191"/>
      <c r="J37" s="187"/>
      <c r="K37" s="191"/>
      <c r="L37" s="187"/>
      <c r="M37" s="191"/>
      <c r="N37" s="187"/>
      <c r="O37" s="252">
        <f>C37+E37+G37+I37+K37+M37</f>
        <v>0</v>
      </c>
      <c r="P37" s="187"/>
      <c r="Q37" s="191"/>
      <c r="R37" s="187"/>
      <c r="S37" s="200">
        <f>O37+Q37</f>
        <v>0</v>
      </c>
    </row>
    <row r="38" spans="1:19" hidden="1">
      <c r="A38" s="210"/>
      <c r="B38" s="211"/>
      <c r="C38" s="191"/>
      <c r="D38" s="194"/>
      <c r="E38" s="191"/>
      <c r="F38" s="194"/>
      <c r="G38" s="191"/>
      <c r="H38" s="194"/>
      <c r="I38" s="191"/>
      <c r="J38" s="194"/>
      <c r="K38" s="191"/>
      <c r="L38" s="194"/>
      <c r="M38" s="191"/>
      <c r="N38" s="194"/>
      <c r="O38" s="191"/>
      <c r="P38" s="194"/>
      <c r="Q38" s="191"/>
      <c r="R38" s="194"/>
      <c r="S38" s="200"/>
    </row>
    <row r="39" spans="1:19" hidden="1">
      <c r="A39" s="210" t="s">
        <v>166</v>
      </c>
      <c r="B39" s="211"/>
      <c r="C39" s="191"/>
      <c r="D39" s="187"/>
      <c r="E39" s="191"/>
      <c r="F39" s="187"/>
      <c r="G39" s="191"/>
      <c r="H39" s="187"/>
      <c r="I39" s="191"/>
      <c r="J39" s="187"/>
      <c r="K39" s="191"/>
      <c r="L39" s="187"/>
      <c r="M39" s="191"/>
      <c r="N39" s="187"/>
      <c r="O39" s="252">
        <f>C39+E39+G39+I39+K39+M39</f>
        <v>0</v>
      </c>
      <c r="P39" s="187"/>
      <c r="Q39" s="191"/>
      <c r="R39" s="187"/>
      <c r="S39" s="200">
        <f>O39+Q39</f>
        <v>0</v>
      </c>
    </row>
    <row r="40" spans="1:19" hidden="1">
      <c r="A40" s="210"/>
      <c r="B40" s="211"/>
      <c r="C40" s="191"/>
      <c r="D40" s="194"/>
      <c r="E40" s="191"/>
      <c r="F40" s="194"/>
      <c r="G40" s="191"/>
      <c r="H40" s="194"/>
      <c r="I40" s="191"/>
      <c r="J40" s="194"/>
      <c r="K40" s="191"/>
      <c r="L40" s="194"/>
      <c r="M40" s="191"/>
      <c r="N40" s="194"/>
      <c r="O40" s="191"/>
      <c r="P40" s="194"/>
      <c r="Q40" s="191"/>
      <c r="R40" s="194"/>
      <c r="S40" s="200"/>
    </row>
    <row r="41" spans="1:19" hidden="1">
      <c r="A41" s="210" t="s">
        <v>167</v>
      </c>
      <c r="B41" s="211"/>
      <c r="C41" s="191"/>
      <c r="D41" s="187"/>
      <c r="E41" s="191"/>
      <c r="F41" s="187"/>
      <c r="G41" s="191"/>
      <c r="H41" s="187"/>
      <c r="I41" s="191"/>
      <c r="J41" s="187"/>
      <c r="K41" s="191"/>
      <c r="L41" s="187"/>
      <c r="M41" s="191"/>
      <c r="N41" s="187"/>
      <c r="O41" s="252">
        <f>C41+E41+G41+I41+K41+M41</f>
        <v>0</v>
      </c>
      <c r="P41" s="187"/>
      <c r="Q41" s="191"/>
      <c r="R41" s="187"/>
      <c r="S41" s="200">
        <f>O41+Q41</f>
        <v>0</v>
      </c>
    </row>
    <row r="42" spans="1:19" hidden="1">
      <c r="A42" s="210"/>
      <c r="B42" s="211"/>
      <c r="C42" s="191"/>
      <c r="D42" s="194"/>
      <c r="E42" s="191"/>
      <c r="F42" s="194"/>
      <c r="G42" s="191"/>
      <c r="H42" s="194"/>
      <c r="I42" s="191"/>
      <c r="J42" s="194"/>
      <c r="K42" s="191"/>
      <c r="L42" s="194"/>
      <c r="M42" s="191"/>
      <c r="N42" s="194"/>
      <c r="O42" s="191"/>
      <c r="P42" s="194"/>
      <c r="Q42" s="191"/>
      <c r="R42" s="194"/>
      <c r="S42" s="200"/>
    </row>
    <row r="43" spans="1:19" hidden="1">
      <c r="A43" s="210" t="s">
        <v>168</v>
      </c>
      <c r="B43" s="211"/>
      <c r="C43" s="191"/>
      <c r="D43" s="187"/>
      <c r="E43" s="191"/>
      <c r="F43" s="187"/>
      <c r="G43" s="191"/>
      <c r="H43" s="187"/>
      <c r="I43" s="191"/>
      <c r="J43" s="187"/>
      <c r="K43" s="191"/>
      <c r="L43" s="187"/>
      <c r="M43" s="191"/>
      <c r="N43" s="187"/>
      <c r="O43" s="252">
        <f>C43+E43+G43+I43+K43+M43</f>
        <v>0</v>
      </c>
      <c r="P43" s="187"/>
      <c r="Q43" s="191"/>
      <c r="R43" s="187"/>
      <c r="S43" s="200">
        <f>O43+Q43</f>
        <v>0</v>
      </c>
    </row>
    <row r="44" spans="1:19" hidden="1">
      <c r="A44" s="210"/>
      <c r="B44" s="211"/>
      <c r="C44" s="191"/>
      <c r="D44" s="194"/>
      <c r="E44" s="191"/>
      <c r="F44" s="194"/>
      <c r="G44" s="191"/>
      <c r="H44" s="194"/>
      <c r="I44" s="191"/>
      <c r="J44" s="194"/>
      <c r="K44" s="191"/>
      <c r="L44" s="194"/>
      <c r="M44" s="191"/>
      <c r="N44" s="194"/>
      <c r="O44" s="191"/>
      <c r="P44" s="194"/>
      <c r="Q44" s="191"/>
      <c r="R44" s="194"/>
      <c r="S44" s="200"/>
    </row>
    <row r="45" spans="1:19" hidden="1">
      <c r="A45" s="210" t="s">
        <v>169</v>
      </c>
      <c r="B45" s="211"/>
      <c r="C45" s="191"/>
      <c r="D45" s="187"/>
      <c r="E45" s="191"/>
      <c r="F45" s="187"/>
      <c r="G45" s="191"/>
      <c r="H45" s="187"/>
      <c r="I45" s="191"/>
      <c r="J45" s="187"/>
      <c r="K45" s="191"/>
      <c r="L45" s="187"/>
      <c r="M45" s="191"/>
      <c r="N45" s="187"/>
      <c r="O45" s="252">
        <f>C45+E45+G45+I45+K45+M45</f>
        <v>0</v>
      </c>
      <c r="P45" s="187"/>
      <c r="Q45" s="191"/>
      <c r="R45" s="187"/>
      <c r="S45" s="200">
        <f>O45+Q45</f>
        <v>0</v>
      </c>
    </row>
    <row r="46" spans="1:19" hidden="1">
      <c r="A46" s="210"/>
      <c r="B46" s="211"/>
      <c r="C46" s="191"/>
      <c r="D46" s="194"/>
      <c r="E46" s="191"/>
      <c r="F46" s="194"/>
      <c r="G46" s="191"/>
      <c r="H46" s="194"/>
      <c r="I46" s="191"/>
      <c r="J46" s="194"/>
      <c r="K46" s="191"/>
      <c r="L46" s="194"/>
      <c r="M46" s="191"/>
      <c r="N46" s="194"/>
      <c r="O46" s="191"/>
      <c r="P46" s="194"/>
      <c r="Q46" s="191"/>
      <c r="R46" s="194"/>
      <c r="S46" s="200"/>
    </row>
    <row r="47" spans="1:19" hidden="1">
      <c r="A47" s="210" t="s">
        <v>170</v>
      </c>
      <c r="B47" s="211"/>
      <c r="C47" s="191"/>
      <c r="D47" s="187"/>
      <c r="E47" s="191"/>
      <c r="F47" s="187"/>
      <c r="G47" s="191"/>
      <c r="H47" s="187"/>
      <c r="I47" s="191"/>
      <c r="J47" s="187"/>
      <c r="K47" s="191"/>
      <c r="L47" s="187"/>
      <c r="M47" s="191"/>
      <c r="N47" s="187"/>
      <c r="O47" s="252">
        <f>C47+E47+G47+I47+K47+M47</f>
        <v>0</v>
      </c>
      <c r="P47" s="187"/>
      <c r="Q47" s="191"/>
      <c r="R47" s="187"/>
      <c r="S47" s="200">
        <f>O47+Q47</f>
        <v>0</v>
      </c>
    </row>
    <row r="48" spans="1:19" hidden="1">
      <c r="A48" s="210"/>
      <c r="B48" s="211"/>
      <c r="C48" s="191"/>
      <c r="D48" s="194"/>
      <c r="E48" s="191"/>
      <c r="F48" s="194"/>
      <c r="G48" s="191"/>
      <c r="H48" s="194"/>
      <c r="I48" s="191"/>
      <c r="J48" s="194"/>
      <c r="K48" s="191"/>
      <c r="L48" s="194"/>
      <c r="M48" s="191"/>
      <c r="N48" s="194"/>
      <c r="O48" s="191"/>
      <c r="P48" s="194"/>
      <c r="Q48" s="191"/>
      <c r="R48" s="194"/>
      <c r="S48" s="200"/>
    </row>
    <row r="49" spans="1:19" hidden="1">
      <c r="A49" s="210" t="s">
        <v>171</v>
      </c>
      <c r="B49" s="211"/>
      <c r="C49" s="191"/>
      <c r="D49" s="187"/>
      <c r="E49" s="191"/>
      <c r="F49" s="187"/>
      <c r="G49" s="191"/>
      <c r="H49" s="187"/>
      <c r="I49" s="191"/>
      <c r="J49" s="187"/>
      <c r="K49" s="191"/>
      <c r="L49" s="187"/>
      <c r="M49" s="191"/>
      <c r="N49" s="187"/>
      <c r="O49" s="252">
        <f>C49+E49+G49+I49+K49+M49</f>
        <v>0</v>
      </c>
      <c r="P49" s="187"/>
      <c r="Q49" s="191"/>
      <c r="R49" s="187"/>
      <c r="S49" s="200">
        <f>O49+Q49</f>
        <v>0</v>
      </c>
    </row>
    <row r="50" spans="1:19" hidden="1">
      <c r="A50" s="210"/>
      <c r="B50" s="211"/>
      <c r="C50" s="191"/>
      <c r="D50" s="194"/>
      <c r="E50" s="191"/>
      <c r="F50" s="194"/>
      <c r="G50" s="191"/>
      <c r="H50" s="194"/>
      <c r="I50" s="191"/>
      <c r="J50" s="194"/>
      <c r="K50" s="191"/>
      <c r="L50" s="194"/>
      <c r="M50" s="191"/>
      <c r="N50" s="194"/>
      <c r="O50" s="191"/>
      <c r="P50" s="194"/>
      <c r="Q50" s="191"/>
      <c r="R50" s="194"/>
      <c r="S50" s="200"/>
    </row>
    <row r="51" spans="1:19" ht="25.5" hidden="1">
      <c r="A51" s="210" t="s">
        <v>172</v>
      </c>
      <c r="B51" s="211"/>
      <c r="C51" s="191"/>
      <c r="D51" s="187"/>
      <c r="E51" s="191"/>
      <c r="F51" s="187"/>
      <c r="G51" s="191"/>
      <c r="H51" s="187"/>
      <c r="I51" s="191"/>
      <c r="J51" s="187"/>
      <c r="K51" s="191"/>
      <c r="L51" s="187"/>
      <c r="M51" s="191"/>
      <c r="N51" s="187"/>
      <c r="O51" s="252">
        <f>C51+E51+G51+I51+K51+M51</f>
        <v>0</v>
      </c>
      <c r="P51" s="187"/>
      <c r="Q51" s="191"/>
      <c r="R51" s="187"/>
      <c r="S51" s="200">
        <f>O51+Q51</f>
        <v>0</v>
      </c>
    </row>
    <row r="52" spans="1:19" hidden="1">
      <c r="A52" s="210"/>
      <c r="B52" s="211"/>
      <c r="C52" s="191"/>
      <c r="D52" s="194"/>
      <c r="E52" s="191"/>
      <c r="F52" s="194"/>
      <c r="G52" s="191"/>
      <c r="H52" s="194"/>
      <c r="I52" s="191"/>
      <c r="J52" s="194"/>
      <c r="K52" s="191"/>
      <c r="L52" s="194"/>
      <c r="M52" s="191"/>
      <c r="N52" s="194"/>
      <c r="O52" s="191"/>
      <c r="P52" s="194"/>
      <c r="Q52" s="191"/>
      <c r="R52" s="194"/>
      <c r="S52" s="200"/>
    </row>
    <row r="53" spans="1:19" hidden="1">
      <c r="A53" s="210" t="s">
        <v>173</v>
      </c>
      <c r="B53" s="211"/>
      <c r="C53" s="191"/>
      <c r="D53" s="187"/>
      <c r="E53" s="191"/>
      <c r="F53" s="187"/>
      <c r="G53" s="191"/>
      <c r="H53" s="187"/>
      <c r="I53" s="191"/>
      <c r="J53" s="187"/>
      <c r="K53" s="191"/>
      <c r="L53" s="187"/>
      <c r="M53" s="191"/>
      <c r="N53" s="187"/>
      <c r="O53" s="252">
        <f>C53+E53+G53+I53+K53+M53</f>
        <v>0</v>
      </c>
      <c r="P53" s="187"/>
      <c r="Q53" s="191"/>
      <c r="R53" s="187"/>
      <c r="S53" s="200">
        <f>O53+Q53</f>
        <v>0</v>
      </c>
    </row>
    <row r="54" spans="1:19" hidden="1">
      <c r="A54" s="216"/>
      <c r="B54" s="211"/>
      <c r="C54" s="191"/>
      <c r="D54" s="194"/>
      <c r="E54" s="191"/>
      <c r="F54" s="194"/>
      <c r="G54" s="191"/>
      <c r="H54" s="194"/>
      <c r="I54" s="191"/>
      <c r="J54" s="194"/>
      <c r="K54" s="191"/>
      <c r="L54" s="194"/>
      <c r="M54" s="191"/>
      <c r="N54" s="194"/>
      <c r="O54" s="191"/>
      <c r="P54" s="194"/>
      <c r="Q54" s="191"/>
      <c r="R54" s="194"/>
      <c r="S54" s="200"/>
    </row>
    <row r="55" spans="1:19" ht="15.75" thickBot="1">
      <c r="A55" s="195" t="s">
        <v>180</v>
      </c>
      <c r="B55" s="190"/>
      <c r="C55" s="197">
        <f>C13+C15</f>
        <v>231</v>
      </c>
      <c r="D55" s="214"/>
      <c r="E55" s="197">
        <f>E13+E15</f>
        <v>0</v>
      </c>
      <c r="F55" s="214"/>
      <c r="G55" s="197">
        <f>G13+G15</f>
        <v>0</v>
      </c>
      <c r="H55" s="214"/>
      <c r="I55" s="197">
        <f>I13+I15</f>
        <v>0</v>
      </c>
      <c r="J55" s="214"/>
      <c r="K55" s="197">
        <f>K13+K15</f>
        <v>0</v>
      </c>
      <c r="L55" s="214"/>
      <c r="M55" s="197">
        <f>M13+M15</f>
        <v>22</v>
      </c>
      <c r="N55" s="214"/>
      <c r="O55" s="197">
        <f>O13+O15</f>
        <v>253</v>
      </c>
      <c r="P55" s="214"/>
      <c r="Q55" s="197">
        <f>Q13+Q15</f>
        <v>0</v>
      </c>
      <c r="R55" s="214"/>
      <c r="S55" s="197">
        <f>S13+S15</f>
        <v>253</v>
      </c>
    </row>
    <row r="56" spans="1:19" hidden="1">
      <c r="A56" s="203" t="str">
        <f>IF(AND(C56="",E56="",I56="",O56="",K56="",M56="",Q56="",S56=""),"","Разлика в перата между СК и БАЛАНСА!")</f>
        <v/>
      </c>
      <c r="B56" s="204"/>
      <c r="C56" s="205" t="str">
        <f>IF($V57=2,"",IF([2]СК!C$54=[2]баланс!I$58,"",[2]СК!C$54-[2]баланс!I$58))</f>
        <v/>
      </c>
      <c r="D56" s="205"/>
      <c r="E56" s="205" t="str">
        <f>IF($V57=2,"",IF([2]СК!E$54=[2]баланс!$I$63,"",[2]СК!E$54-[2]баланс!$I$63))</f>
        <v/>
      </c>
      <c r="F56" s="217"/>
      <c r="G56" s="206" t="str">
        <f>IF($V57=2,"",IF([2]СК!G$54=[2]баланс!$I$65,"",[2]СК!G$54-[2]баланс!$I$65))</f>
        <v/>
      </c>
      <c r="H56" s="217"/>
      <c r="I56" s="206" t="str">
        <f>IF($V57=2,"",IF([2]СК!I$54=[2]баланс!$I$67,"",[2]СК!I$54-[2]баланс!$I$67))</f>
        <v/>
      </c>
      <c r="J56" s="206"/>
      <c r="K56" s="206" t="str">
        <f>IF($V57=2,"",IF([2]СК!K$54=[2]баланс!$I$69,"",[2]СК!K$54-[2]баланс!$I$69))</f>
        <v/>
      </c>
      <c r="L56" s="205"/>
      <c r="M56" s="205" t="str">
        <f>IF($V57=2,"",IF([2]СК!M$54=[2]баланс!I$71,"",[2]СК!M54-[2]баланс!I$71))</f>
        <v/>
      </c>
      <c r="N56" s="206"/>
      <c r="O56" s="205" t="str">
        <f>IF($V57=2,"",IF([2]СК!O$54=[2]баланс!I$75,"",[2]СК!O54-[2]баланс!I$75))</f>
        <v/>
      </c>
      <c r="P56" s="205"/>
      <c r="Q56" s="205" t="str">
        <f>IF($V57=2,"",IF([2]СК!Q$54=[2]баланс!I$77,"",[2]СК!Q54-[2]баланс!I$77))</f>
        <v/>
      </c>
      <c r="R56" s="205"/>
      <c r="S56" s="205" t="str">
        <f>IF($V57=2,"",IF([2]СК!S$54=[2]баланс!I$79,"",[2]СК!S54-[2]баланс!I$79))</f>
        <v/>
      </c>
    </row>
    <row r="57" spans="1:19" hidden="1">
      <c r="A57" s="218" t="str">
        <f>CONCATENATE("Остатък към 1.01.",[2]НАЧАЛО!AC1," г.")</f>
        <v>Остатък към 1.01.2024 г.</v>
      </c>
      <c r="B57" s="190"/>
      <c r="C57" s="208">
        <f>[2]баланс!I58</f>
        <v>231</v>
      </c>
      <c r="D57" s="214"/>
      <c r="E57" s="208">
        <f>[2]баланс!I63</f>
        <v>0</v>
      </c>
      <c r="F57" s="219"/>
      <c r="G57" s="208">
        <f>[2]баланс!I65</f>
        <v>0</v>
      </c>
      <c r="H57" s="219"/>
      <c r="I57" s="208">
        <f>[2]баланс!I67</f>
        <v>0</v>
      </c>
      <c r="J57" s="219"/>
      <c r="K57" s="208">
        <f>[2]баланс!I69</f>
        <v>0</v>
      </c>
      <c r="L57" s="219"/>
      <c r="M57" s="208">
        <f>[2]баланс!I71</f>
        <v>22</v>
      </c>
      <c r="N57" s="219"/>
      <c r="O57" s="208">
        <f>C57+E57+G57+I57+K57+M57</f>
        <v>253</v>
      </c>
      <c r="P57" s="187"/>
      <c r="Q57" s="208">
        <f>[2]баланс!I77</f>
        <v>0</v>
      </c>
      <c r="R57" s="187"/>
      <c r="S57" s="208">
        <f>O57+Q57</f>
        <v>253</v>
      </c>
    </row>
    <row r="58" spans="1:19" hidden="1">
      <c r="A58" s="198"/>
      <c r="B58" s="190"/>
      <c r="C58" s="194"/>
      <c r="D58" s="199"/>
      <c r="E58" s="194"/>
      <c r="F58" s="199"/>
      <c r="G58" s="194"/>
      <c r="H58" s="199"/>
      <c r="I58" s="194"/>
      <c r="J58" s="199"/>
      <c r="K58" s="194"/>
      <c r="L58" s="199"/>
      <c r="M58" s="194"/>
      <c r="N58" s="199"/>
      <c r="O58" s="194"/>
      <c r="P58" s="199"/>
      <c r="Q58" s="194"/>
      <c r="R58" s="199"/>
      <c r="S58" s="209"/>
    </row>
    <row r="59" spans="1:19">
      <c r="A59" s="207" t="str">
        <f>CONCATENATE("Промени в собствения капитал за ",YEAR([2]НАЧАЛО!AA2)," г.")</f>
        <v>Промени в собствения капитал за 2024 г.</v>
      </c>
      <c r="B59" s="190"/>
      <c r="C59" s="208">
        <f>C75+C77+C79+C81+C83+C85+C87+C89+C91+C93+C95</f>
        <v>47620</v>
      </c>
      <c r="D59" s="187"/>
      <c r="E59" s="208">
        <f>E75+E77+E79+E81+E83+E85+E87+E89+E91+E93+E95</f>
        <v>0</v>
      </c>
      <c r="F59" s="187"/>
      <c r="G59" s="208">
        <f>G75+G77+G79+G81+G83+G85+G87+G89+G91+G93+G95</f>
        <v>0</v>
      </c>
      <c r="H59" s="187"/>
      <c r="I59" s="208">
        <f>I75+I77+I79+I81+I83+I85+I87+I89+I91+I93+I95</f>
        <v>0</v>
      </c>
      <c r="J59" s="187"/>
      <c r="K59" s="208">
        <f>K75+K77+K79+K81+K83+K85+K87+K89+K91+K93+K95</f>
        <v>-17346</v>
      </c>
      <c r="L59" s="187"/>
      <c r="M59" s="208">
        <f>M75+M77+M79+M81+M83+M85+M87+M89+M91+M93+M95</f>
        <v>46</v>
      </c>
      <c r="N59" s="187"/>
      <c r="O59" s="208">
        <f>O75+O77+O79+O81+O83+O85+O87+O89+O91+O93+O95</f>
        <v>30320</v>
      </c>
      <c r="P59" s="187"/>
      <c r="Q59" s="208">
        <f>Q75+Q77+Q79+Q81+Q83+Q85+Q87+Q89+Q91+Q93+Q95</f>
        <v>0</v>
      </c>
      <c r="R59" s="187"/>
      <c r="S59" s="208">
        <f>S75+S77+S79+S81+S83+S85+S87+S89+S91+S93+S95</f>
        <v>30320</v>
      </c>
    </row>
    <row r="60" spans="1:19" hidden="1">
      <c r="A60" s="198"/>
      <c r="B60" s="190"/>
      <c r="C60" s="194"/>
      <c r="D60" s="199"/>
      <c r="E60" s="194"/>
      <c r="F60" s="199"/>
      <c r="G60" s="194"/>
      <c r="H60" s="199"/>
      <c r="I60" s="194"/>
      <c r="J60" s="199"/>
      <c r="K60" s="194"/>
      <c r="L60" s="199"/>
      <c r="M60" s="194"/>
      <c r="N60" s="199"/>
      <c r="O60" s="194"/>
      <c r="P60" s="199"/>
      <c r="Q60" s="194"/>
      <c r="R60" s="199"/>
      <c r="S60" s="209"/>
    </row>
    <row r="61" spans="1:19" hidden="1">
      <c r="A61" s="210" t="s">
        <v>154</v>
      </c>
      <c r="B61" s="211"/>
      <c r="C61" s="252">
        <f>C62+C63+C68+C64+C65+C69+C66+C70+C67+C71</f>
        <v>0</v>
      </c>
      <c r="D61" s="187"/>
      <c r="E61" s="252">
        <f>E62+E63+E68+E64+E65+E69+E66+E70+E67+E71</f>
        <v>0</v>
      </c>
      <c r="F61" s="187"/>
      <c r="G61" s="252">
        <f>G62+G63+G68+G64+G65+G69+G66+G70+G67+G71</f>
        <v>0</v>
      </c>
      <c r="H61" s="187"/>
      <c r="I61" s="252">
        <f>I62+I63+I68+I64+I65+I69+I66+I70+I67+I71</f>
        <v>0</v>
      </c>
      <c r="J61" s="187"/>
      <c r="K61" s="252">
        <f>K62+K63+K68+K64+K65+K69+K66+K70+K67+K71</f>
        <v>0</v>
      </c>
      <c r="L61" s="187"/>
      <c r="M61" s="252">
        <f>M62+M63+M68+M64+M65+M69+M66+M70+M67+M71</f>
        <v>0</v>
      </c>
      <c r="N61" s="187"/>
      <c r="O61" s="252">
        <f>O62+O63+O68+O64+O65+O69+O66+O70+O67+O71</f>
        <v>0</v>
      </c>
      <c r="P61" s="187"/>
      <c r="Q61" s="252">
        <f>Q62+Q63+Q68+Q64+Q65+Q69+Q66+Q70+Q67+Q71</f>
        <v>0</v>
      </c>
      <c r="R61" s="187"/>
      <c r="S61" s="252">
        <f>S62+S63+S68+S64+S65+S69+S66+S70+S67+S71</f>
        <v>0</v>
      </c>
    </row>
    <row r="62" spans="1:19" hidden="1">
      <c r="A62" s="212" t="s">
        <v>155</v>
      </c>
      <c r="B62" s="212"/>
      <c r="C62" s="213"/>
      <c r="D62" s="213"/>
      <c r="E62" s="213"/>
      <c r="F62" s="213"/>
      <c r="G62" s="213"/>
      <c r="H62" s="213"/>
      <c r="I62" s="213"/>
      <c r="J62" s="213"/>
      <c r="K62" s="213"/>
      <c r="L62" s="213"/>
      <c r="M62" s="213"/>
      <c r="N62" s="213"/>
      <c r="O62" s="194">
        <f t="shared" ref="O62:O71" si="3">C62+E62+G62+I62+K62+M62</f>
        <v>0</v>
      </c>
      <c r="P62" s="187"/>
      <c r="Q62" s="213"/>
      <c r="R62" s="187"/>
      <c r="S62" s="209">
        <f t="shared" ref="S62:S73" si="4">O62+Q62</f>
        <v>0</v>
      </c>
    </row>
    <row r="63" spans="1:19" ht="25.5" hidden="1">
      <c r="A63" s="212" t="s">
        <v>156</v>
      </c>
      <c r="B63" s="212"/>
      <c r="C63" s="213"/>
      <c r="D63" s="213"/>
      <c r="E63" s="213"/>
      <c r="F63" s="213"/>
      <c r="G63" s="213"/>
      <c r="H63" s="213"/>
      <c r="I63" s="213"/>
      <c r="J63" s="213"/>
      <c r="K63" s="213"/>
      <c r="L63" s="213"/>
      <c r="M63" s="213"/>
      <c r="N63" s="213"/>
      <c r="O63" s="194">
        <f t="shared" si="3"/>
        <v>0</v>
      </c>
      <c r="P63" s="187"/>
      <c r="Q63" s="213"/>
      <c r="R63" s="187"/>
      <c r="S63" s="209">
        <f t="shared" si="4"/>
        <v>0</v>
      </c>
    </row>
    <row r="64" spans="1:19" hidden="1">
      <c r="A64" s="212" t="s">
        <v>157</v>
      </c>
      <c r="B64" s="212"/>
      <c r="C64" s="213"/>
      <c r="D64" s="213"/>
      <c r="E64" s="213"/>
      <c r="F64" s="213"/>
      <c r="G64" s="213"/>
      <c r="H64" s="213"/>
      <c r="I64" s="213"/>
      <c r="J64" s="213"/>
      <c r="K64" s="213"/>
      <c r="L64" s="213"/>
      <c r="M64" s="213"/>
      <c r="N64" s="213"/>
      <c r="O64" s="194">
        <f t="shared" si="3"/>
        <v>0</v>
      </c>
      <c r="P64" s="187"/>
      <c r="Q64" s="213"/>
      <c r="R64" s="187"/>
      <c r="S64" s="209">
        <f t="shared" si="4"/>
        <v>0</v>
      </c>
    </row>
    <row r="65" spans="1:19" hidden="1">
      <c r="A65" s="212" t="s">
        <v>158</v>
      </c>
      <c r="B65" s="212"/>
      <c r="C65" s="213"/>
      <c r="D65" s="213"/>
      <c r="E65" s="213"/>
      <c r="F65" s="213"/>
      <c r="G65" s="213"/>
      <c r="H65" s="213"/>
      <c r="I65" s="213"/>
      <c r="J65" s="213"/>
      <c r="K65" s="213"/>
      <c r="L65" s="213"/>
      <c r="M65" s="213"/>
      <c r="N65" s="213"/>
      <c r="O65" s="194">
        <f t="shared" si="3"/>
        <v>0</v>
      </c>
      <c r="P65" s="187"/>
      <c r="Q65" s="213"/>
      <c r="R65" s="187"/>
      <c r="S65" s="209">
        <f t="shared" si="4"/>
        <v>0</v>
      </c>
    </row>
    <row r="66" spans="1:19" hidden="1">
      <c r="A66" s="212" t="s">
        <v>159</v>
      </c>
      <c r="B66" s="212"/>
      <c r="C66" s="213"/>
      <c r="D66" s="213"/>
      <c r="E66" s="213"/>
      <c r="F66" s="213"/>
      <c r="G66" s="213"/>
      <c r="H66" s="213"/>
      <c r="I66" s="213"/>
      <c r="J66" s="213"/>
      <c r="K66" s="213"/>
      <c r="L66" s="213"/>
      <c r="M66" s="213"/>
      <c r="N66" s="213"/>
      <c r="O66" s="194">
        <f t="shared" si="3"/>
        <v>0</v>
      </c>
      <c r="P66" s="187"/>
      <c r="Q66" s="213"/>
      <c r="R66" s="187"/>
      <c r="S66" s="209">
        <f t="shared" si="4"/>
        <v>0</v>
      </c>
    </row>
    <row r="67" spans="1:19" hidden="1">
      <c r="A67" s="212" t="s">
        <v>160</v>
      </c>
      <c r="B67" s="212"/>
      <c r="C67" s="213"/>
      <c r="D67" s="213"/>
      <c r="E67" s="213"/>
      <c r="F67" s="213"/>
      <c r="G67" s="213"/>
      <c r="H67" s="213"/>
      <c r="I67" s="213"/>
      <c r="J67" s="213"/>
      <c r="K67" s="213"/>
      <c r="L67" s="213"/>
      <c r="M67" s="213"/>
      <c r="N67" s="213"/>
      <c r="O67" s="194">
        <f t="shared" si="3"/>
        <v>0</v>
      </c>
      <c r="P67" s="187"/>
      <c r="Q67" s="213"/>
      <c r="R67" s="187"/>
      <c r="S67" s="209">
        <f t="shared" si="4"/>
        <v>0</v>
      </c>
    </row>
    <row r="68" spans="1:19" ht="25.5" hidden="1">
      <c r="A68" s="212" t="s">
        <v>161</v>
      </c>
      <c r="B68" s="212"/>
      <c r="C68" s="213"/>
      <c r="D68" s="213"/>
      <c r="E68" s="213"/>
      <c r="F68" s="213"/>
      <c r="G68" s="213"/>
      <c r="H68" s="213"/>
      <c r="I68" s="213"/>
      <c r="J68" s="213"/>
      <c r="K68" s="213"/>
      <c r="L68" s="213"/>
      <c r="M68" s="213"/>
      <c r="N68" s="213"/>
      <c r="O68" s="194">
        <f t="shared" si="3"/>
        <v>0</v>
      </c>
      <c r="P68" s="187"/>
      <c r="Q68" s="213"/>
      <c r="R68" s="187"/>
      <c r="S68" s="209">
        <f>O68+Q68</f>
        <v>0</v>
      </c>
    </row>
    <row r="69" spans="1:19" ht="25.5" hidden="1">
      <c r="A69" s="212" t="s">
        <v>162</v>
      </c>
      <c r="B69" s="212"/>
      <c r="C69" s="213"/>
      <c r="D69" s="213"/>
      <c r="E69" s="213"/>
      <c r="F69" s="213"/>
      <c r="G69" s="213"/>
      <c r="H69" s="213"/>
      <c r="I69" s="213"/>
      <c r="J69" s="213"/>
      <c r="K69" s="213"/>
      <c r="L69" s="213"/>
      <c r="M69" s="213"/>
      <c r="N69" s="213"/>
      <c r="O69" s="194">
        <f t="shared" si="3"/>
        <v>0</v>
      </c>
      <c r="P69" s="187"/>
      <c r="Q69" s="213"/>
      <c r="R69" s="187"/>
      <c r="S69" s="209">
        <f>O69+Q69</f>
        <v>0</v>
      </c>
    </row>
    <row r="70" spans="1:19" ht="25.5" hidden="1">
      <c r="A70" s="212" t="s">
        <v>163</v>
      </c>
      <c r="B70" s="212"/>
      <c r="C70" s="213"/>
      <c r="D70" s="213"/>
      <c r="E70" s="213"/>
      <c r="F70" s="213"/>
      <c r="G70" s="213"/>
      <c r="H70" s="213"/>
      <c r="I70" s="213"/>
      <c r="J70" s="213"/>
      <c r="K70" s="213"/>
      <c r="L70" s="213"/>
      <c r="M70" s="213"/>
      <c r="N70" s="213"/>
      <c r="O70" s="194">
        <f t="shared" si="3"/>
        <v>0</v>
      </c>
      <c r="P70" s="187"/>
      <c r="Q70" s="213"/>
      <c r="R70" s="187"/>
      <c r="S70" s="209">
        <f>O70+Q70</f>
        <v>0</v>
      </c>
    </row>
    <row r="71" spans="1:19" hidden="1">
      <c r="A71" s="212" t="s">
        <v>164</v>
      </c>
      <c r="B71" s="212"/>
      <c r="C71" s="213"/>
      <c r="D71" s="213"/>
      <c r="E71" s="213"/>
      <c r="F71" s="213"/>
      <c r="G71" s="213"/>
      <c r="H71" s="213"/>
      <c r="I71" s="213"/>
      <c r="J71" s="213"/>
      <c r="K71" s="213"/>
      <c r="L71" s="213"/>
      <c r="M71" s="213"/>
      <c r="N71" s="213"/>
      <c r="O71" s="194">
        <f t="shared" si="3"/>
        <v>0</v>
      </c>
      <c r="P71" s="187"/>
      <c r="Q71" s="213"/>
      <c r="R71" s="187"/>
      <c r="S71" s="209">
        <f t="shared" si="4"/>
        <v>0</v>
      </c>
    </row>
    <row r="72" spans="1:19" hidden="1">
      <c r="A72" s="215"/>
      <c r="B72" s="211"/>
      <c r="C72" s="191"/>
      <c r="D72" s="194"/>
      <c r="E72" s="191"/>
      <c r="F72" s="194"/>
      <c r="G72" s="191"/>
      <c r="H72" s="194"/>
      <c r="I72" s="191"/>
      <c r="J72" s="194"/>
      <c r="K72" s="191"/>
      <c r="L72" s="194"/>
      <c r="M72" s="191"/>
      <c r="N72" s="194"/>
      <c r="O72" s="194"/>
      <c r="P72" s="194"/>
      <c r="Q72" s="194"/>
      <c r="R72" s="194"/>
      <c r="S72" s="209"/>
    </row>
    <row r="73" spans="1:19">
      <c r="A73" s="240" t="s">
        <v>165</v>
      </c>
      <c r="B73" s="211"/>
      <c r="C73" s="191"/>
      <c r="D73" s="194"/>
      <c r="E73" s="191"/>
      <c r="F73" s="194"/>
      <c r="G73" s="191"/>
      <c r="H73" s="194"/>
      <c r="I73" s="191"/>
      <c r="J73" s="194"/>
      <c r="K73" s="191"/>
      <c r="L73" s="194"/>
      <c r="M73" s="191">
        <v>46</v>
      </c>
      <c r="N73" s="194"/>
      <c r="O73" s="252">
        <f>C73+E73+G73+I73+K73+M73</f>
        <v>46</v>
      </c>
      <c r="P73" s="187"/>
      <c r="Q73" s="252"/>
      <c r="R73" s="187"/>
      <c r="S73" s="209">
        <f t="shared" si="4"/>
        <v>46</v>
      </c>
    </row>
    <row r="74" spans="1:19" hidden="1">
      <c r="A74" s="210"/>
      <c r="B74" s="211"/>
      <c r="C74" s="191"/>
      <c r="D74" s="194"/>
      <c r="E74" s="191"/>
      <c r="F74" s="194"/>
      <c r="G74" s="191"/>
      <c r="H74" s="194"/>
      <c r="I74" s="191"/>
      <c r="J74" s="194"/>
      <c r="K74" s="191"/>
      <c r="L74" s="194"/>
      <c r="M74" s="191"/>
      <c r="N74" s="194"/>
      <c r="O74" s="194"/>
      <c r="P74" s="194"/>
      <c r="Q74" s="194"/>
      <c r="R74" s="194"/>
      <c r="S74" s="209"/>
    </row>
    <row r="75" spans="1:19">
      <c r="A75" s="207" t="str">
        <f>CONCATENATE("Общ всеобхватен доход за ",YEAR([2]НАЧАЛО!AA2)," г.")</f>
        <v>Общ всеобхватен доход за 2024 г.</v>
      </c>
      <c r="B75" s="190"/>
      <c r="C75" s="208">
        <f>C61+C73</f>
        <v>0</v>
      </c>
      <c r="D75" s="214"/>
      <c r="E75" s="208">
        <f>E61+E73</f>
        <v>0</v>
      </c>
      <c r="F75" s="219"/>
      <c r="G75" s="208">
        <f>G61+G73</f>
        <v>0</v>
      </c>
      <c r="H75" s="219"/>
      <c r="I75" s="208">
        <f>I61+I73</f>
        <v>0</v>
      </c>
      <c r="J75" s="219"/>
      <c r="K75" s="208">
        <f>K61+K73</f>
        <v>0</v>
      </c>
      <c r="L75" s="219"/>
      <c r="M75" s="208">
        <f>M61+M73</f>
        <v>46</v>
      </c>
      <c r="N75" s="219"/>
      <c r="O75" s="208">
        <f>O61+O73</f>
        <v>46</v>
      </c>
      <c r="P75" s="214"/>
      <c r="Q75" s="208">
        <f>Q61+Q73</f>
        <v>0</v>
      </c>
      <c r="R75" s="214"/>
      <c r="S75" s="208">
        <f>S61+S73</f>
        <v>46</v>
      </c>
    </row>
    <row r="76" spans="1:19" hidden="1">
      <c r="A76" s="210"/>
      <c r="B76" s="211"/>
      <c r="C76" s="191"/>
      <c r="D76" s="194"/>
      <c r="E76" s="191"/>
      <c r="F76" s="194"/>
      <c r="G76" s="191"/>
      <c r="H76" s="194"/>
      <c r="I76" s="191"/>
      <c r="J76" s="194"/>
      <c r="K76" s="191"/>
      <c r="L76" s="194"/>
      <c r="M76" s="191"/>
      <c r="N76" s="194"/>
      <c r="O76" s="191"/>
      <c r="P76" s="194"/>
      <c r="Q76" s="191"/>
      <c r="R76" s="194"/>
      <c r="S76" s="200"/>
    </row>
    <row r="77" spans="1:19" hidden="1">
      <c r="A77" s="210" t="s">
        <v>26</v>
      </c>
      <c r="B77" s="211"/>
      <c r="C77" s="191"/>
      <c r="D77" s="194"/>
      <c r="E77" s="191"/>
      <c r="F77" s="194"/>
      <c r="G77" s="191"/>
      <c r="H77" s="194"/>
      <c r="I77" s="191"/>
      <c r="J77" s="194"/>
      <c r="K77" s="191"/>
      <c r="L77" s="194"/>
      <c r="M77" s="191"/>
      <c r="N77" s="194"/>
      <c r="O77" s="252">
        <f>C77+E77+G77+I77+K77+M77</f>
        <v>0</v>
      </c>
      <c r="P77" s="187"/>
      <c r="Q77" s="191"/>
      <c r="R77" s="187"/>
      <c r="S77" s="200">
        <f>O77+Q77</f>
        <v>0</v>
      </c>
    </row>
    <row r="78" spans="1:19" hidden="1">
      <c r="A78" s="210"/>
      <c r="B78" s="211"/>
      <c r="C78" s="191"/>
      <c r="D78" s="194"/>
      <c r="E78" s="191"/>
      <c r="F78" s="194"/>
      <c r="G78" s="191"/>
      <c r="H78" s="194"/>
      <c r="I78" s="191"/>
      <c r="J78" s="194"/>
      <c r="K78" s="191"/>
      <c r="L78" s="194"/>
      <c r="M78" s="191"/>
      <c r="N78" s="194"/>
      <c r="O78" s="191"/>
      <c r="P78" s="194"/>
      <c r="Q78" s="191"/>
      <c r="R78" s="194"/>
      <c r="S78" s="200"/>
    </row>
    <row r="79" spans="1:19" hidden="1">
      <c r="A79" s="210" t="s">
        <v>27</v>
      </c>
      <c r="B79" s="211"/>
      <c r="C79" s="191"/>
      <c r="D79" s="194"/>
      <c r="E79" s="191"/>
      <c r="F79" s="194"/>
      <c r="G79" s="191"/>
      <c r="H79" s="194"/>
      <c r="I79" s="191"/>
      <c r="J79" s="194"/>
      <c r="K79" s="191"/>
      <c r="L79" s="194"/>
      <c r="M79" s="191"/>
      <c r="N79" s="194"/>
      <c r="O79" s="252">
        <f>C79+E79+G79+I79+K79+M79</f>
        <v>0</v>
      </c>
      <c r="P79" s="187"/>
      <c r="Q79" s="191"/>
      <c r="R79" s="187"/>
      <c r="S79" s="200">
        <f>O79+Q79</f>
        <v>0</v>
      </c>
    </row>
    <row r="80" spans="1:19" hidden="1">
      <c r="A80" s="210"/>
      <c r="B80" s="211"/>
      <c r="C80" s="191"/>
      <c r="D80" s="194"/>
      <c r="E80" s="191"/>
      <c r="F80" s="194"/>
      <c r="G80" s="191"/>
      <c r="H80" s="194"/>
      <c r="I80" s="191"/>
      <c r="J80" s="194"/>
      <c r="K80" s="191"/>
      <c r="L80" s="194"/>
      <c r="M80" s="191"/>
      <c r="N80" s="194"/>
      <c r="O80" s="191"/>
      <c r="P80" s="194"/>
      <c r="Q80" s="191"/>
      <c r="R80" s="194"/>
      <c r="S80" s="200"/>
    </row>
    <row r="81" spans="1:19" hidden="1">
      <c r="A81" s="210" t="s">
        <v>166</v>
      </c>
      <c r="B81" s="211"/>
      <c r="C81" s="191"/>
      <c r="D81" s="194"/>
      <c r="E81" s="191"/>
      <c r="F81" s="194"/>
      <c r="G81" s="191"/>
      <c r="H81" s="194"/>
      <c r="I81" s="191"/>
      <c r="J81" s="194"/>
      <c r="K81" s="191"/>
      <c r="L81" s="194"/>
      <c r="M81" s="191"/>
      <c r="N81" s="194"/>
      <c r="O81" s="252">
        <f>C81+E81+G81+I81+K81+M81</f>
        <v>0</v>
      </c>
      <c r="P81" s="187"/>
      <c r="Q81" s="191"/>
      <c r="R81" s="187"/>
      <c r="S81" s="200">
        <f>O81+Q81</f>
        <v>0</v>
      </c>
    </row>
    <row r="82" spans="1:19" hidden="1">
      <c r="A82" s="210"/>
      <c r="B82" s="211"/>
      <c r="C82" s="191"/>
      <c r="D82" s="194"/>
      <c r="E82" s="191"/>
      <c r="F82" s="194"/>
      <c r="G82" s="191"/>
      <c r="H82" s="194"/>
      <c r="I82" s="191"/>
      <c r="J82" s="194"/>
      <c r="K82" s="191"/>
      <c r="L82" s="194"/>
      <c r="M82" s="191"/>
      <c r="N82" s="194"/>
      <c r="O82" s="191"/>
      <c r="P82" s="194"/>
      <c r="Q82" s="191"/>
      <c r="R82" s="194"/>
      <c r="S82" s="200"/>
    </row>
    <row r="83" spans="1:19">
      <c r="A83" s="240" t="s">
        <v>167</v>
      </c>
      <c r="B83" s="241"/>
      <c r="C83" s="254">
        <v>47620</v>
      </c>
      <c r="D83" s="213"/>
      <c r="E83" s="254"/>
      <c r="F83" s="213"/>
      <c r="G83" s="254"/>
      <c r="H83" s="213"/>
      <c r="I83" s="254"/>
      <c r="J83" s="213"/>
      <c r="K83" s="254"/>
      <c r="L83" s="213"/>
      <c r="M83" s="254"/>
      <c r="N83" s="213"/>
      <c r="O83" s="253">
        <f>C83+E83+G83+I83+K83+M83</f>
        <v>47620</v>
      </c>
      <c r="P83" s="187"/>
      <c r="Q83" s="254"/>
      <c r="R83" s="187"/>
      <c r="S83" s="255">
        <f>O83+Q83</f>
        <v>47620</v>
      </c>
    </row>
    <row r="84" spans="1:19" hidden="1">
      <c r="A84" s="240"/>
      <c r="B84" s="241"/>
      <c r="C84" s="254"/>
      <c r="D84" s="213"/>
      <c r="E84" s="254"/>
      <c r="F84" s="213"/>
      <c r="G84" s="254"/>
      <c r="H84" s="213"/>
      <c r="I84" s="254"/>
      <c r="J84" s="213"/>
      <c r="K84" s="254"/>
      <c r="L84" s="213"/>
      <c r="M84" s="254"/>
      <c r="N84" s="213"/>
      <c r="O84" s="254"/>
      <c r="P84" s="213"/>
      <c r="Q84" s="254"/>
      <c r="R84" s="213"/>
      <c r="S84" s="255"/>
    </row>
    <row r="85" spans="1:19" hidden="1">
      <c r="A85" s="240" t="s">
        <v>168</v>
      </c>
      <c r="B85" s="241"/>
      <c r="C85" s="254"/>
      <c r="D85" s="213"/>
      <c r="E85" s="254"/>
      <c r="F85" s="213"/>
      <c r="G85" s="254"/>
      <c r="H85" s="213"/>
      <c r="I85" s="254"/>
      <c r="J85" s="213"/>
      <c r="K85" s="254"/>
      <c r="L85" s="213"/>
      <c r="M85" s="254"/>
      <c r="N85" s="213"/>
      <c r="O85" s="253">
        <f>C85+E85+G85+I85+K85+M85</f>
        <v>0</v>
      </c>
      <c r="P85" s="187"/>
      <c r="Q85" s="254"/>
      <c r="R85" s="187"/>
      <c r="S85" s="255">
        <f>O85+Q85</f>
        <v>0</v>
      </c>
    </row>
    <row r="86" spans="1:19" hidden="1">
      <c r="A86" s="240"/>
      <c r="B86" s="241"/>
      <c r="C86" s="254"/>
      <c r="D86" s="213"/>
      <c r="E86" s="254"/>
      <c r="F86" s="213"/>
      <c r="G86" s="254"/>
      <c r="H86" s="213"/>
      <c r="I86" s="254"/>
      <c r="J86" s="213"/>
      <c r="K86" s="254"/>
      <c r="L86" s="213"/>
      <c r="M86" s="254"/>
      <c r="N86" s="213"/>
      <c r="O86" s="254"/>
      <c r="P86" s="213"/>
      <c r="Q86" s="254"/>
      <c r="R86" s="213"/>
      <c r="S86" s="255"/>
    </row>
    <row r="87" spans="1:19" hidden="1">
      <c r="A87" s="240" t="s">
        <v>169</v>
      </c>
      <c r="B87" s="241"/>
      <c r="C87" s="254"/>
      <c r="D87" s="213"/>
      <c r="E87" s="254"/>
      <c r="F87" s="213"/>
      <c r="G87" s="254"/>
      <c r="H87" s="213"/>
      <c r="I87" s="254"/>
      <c r="J87" s="213"/>
      <c r="K87" s="254"/>
      <c r="L87" s="213"/>
      <c r="M87" s="254"/>
      <c r="N87" s="213"/>
      <c r="O87" s="253">
        <f>C87+E87+G87+I87+K87+M87</f>
        <v>0</v>
      </c>
      <c r="P87" s="187"/>
      <c r="Q87" s="254"/>
      <c r="R87" s="187"/>
      <c r="S87" s="255">
        <f>O87+Q87</f>
        <v>0</v>
      </c>
    </row>
    <row r="88" spans="1:19" hidden="1">
      <c r="A88" s="240"/>
      <c r="B88" s="241"/>
      <c r="C88" s="254"/>
      <c r="D88" s="213"/>
      <c r="E88" s="254"/>
      <c r="F88" s="213"/>
      <c r="G88" s="254"/>
      <c r="H88" s="213"/>
      <c r="I88" s="254"/>
      <c r="J88" s="213"/>
      <c r="K88" s="254"/>
      <c r="L88" s="213"/>
      <c r="M88" s="254"/>
      <c r="N88" s="213"/>
      <c r="O88" s="254"/>
      <c r="P88" s="213"/>
      <c r="Q88" s="254"/>
      <c r="R88" s="213"/>
      <c r="S88" s="255"/>
    </row>
    <row r="89" spans="1:19" hidden="1">
      <c r="A89" s="240" t="s">
        <v>170</v>
      </c>
      <c r="B89" s="241"/>
      <c r="C89" s="254"/>
      <c r="D89" s="187"/>
      <c r="E89" s="254"/>
      <c r="F89" s="187"/>
      <c r="G89" s="254"/>
      <c r="H89" s="187"/>
      <c r="I89" s="254"/>
      <c r="J89" s="187"/>
      <c r="K89" s="254"/>
      <c r="L89" s="187"/>
      <c r="M89" s="254"/>
      <c r="N89" s="187"/>
      <c r="O89" s="253">
        <f>C89+E89+G89+I89+K89+M89</f>
        <v>0</v>
      </c>
      <c r="P89" s="187"/>
      <c r="Q89" s="254"/>
      <c r="R89" s="187"/>
      <c r="S89" s="255">
        <f>O89+Q89</f>
        <v>0</v>
      </c>
    </row>
    <row r="90" spans="1:19" hidden="1">
      <c r="A90" s="240"/>
      <c r="B90" s="241"/>
      <c r="C90" s="254"/>
      <c r="D90" s="213"/>
      <c r="E90" s="254"/>
      <c r="F90" s="213"/>
      <c r="G90" s="254"/>
      <c r="H90" s="213"/>
      <c r="I90" s="254"/>
      <c r="J90" s="213"/>
      <c r="K90" s="254"/>
      <c r="L90" s="213"/>
      <c r="M90" s="254"/>
      <c r="N90" s="213"/>
      <c r="O90" s="254"/>
      <c r="P90" s="213"/>
      <c r="Q90" s="254"/>
      <c r="R90" s="213"/>
      <c r="S90" s="255"/>
    </row>
    <row r="91" spans="1:19" hidden="1">
      <c r="A91" s="240" t="s">
        <v>171</v>
      </c>
      <c r="B91" s="241"/>
      <c r="C91" s="254"/>
      <c r="D91" s="187"/>
      <c r="E91" s="254"/>
      <c r="F91" s="187"/>
      <c r="G91" s="254"/>
      <c r="H91" s="187"/>
      <c r="I91" s="254"/>
      <c r="J91" s="187"/>
      <c r="K91" s="254"/>
      <c r="L91" s="187"/>
      <c r="M91" s="254"/>
      <c r="N91" s="187"/>
      <c r="O91" s="253">
        <f>C91+E91+G91+I91+K91+M91</f>
        <v>0</v>
      </c>
      <c r="P91" s="187"/>
      <c r="Q91" s="254"/>
      <c r="R91" s="187"/>
      <c r="S91" s="255">
        <f>O91+Q91</f>
        <v>0</v>
      </c>
    </row>
    <row r="92" spans="1:19" hidden="1">
      <c r="A92" s="240"/>
      <c r="B92" s="241"/>
      <c r="C92" s="254"/>
      <c r="D92" s="213"/>
      <c r="E92" s="254"/>
      <c r="F92" s="213"/>
      <c r="G92" s="254"/>
      <c r="H92" s="213"/>
      <c r="I92" s="254"/>
      <c r="J92" s="213"/>
      <c r="K92" s="254"/>
      <c r="L92" s="213"/>
      <c r="M92" s="254"/>
      <c r="N92" s="213"/>
      <c r="O92" s="254"/>
      <c r="P92" s="213"/>
      <c r="Q92" s="254"/>
      <c r="R92" s="213"/>
      <c r="S92" s="255"/>
    </row>
    <row r="93" spans="1:19" hidden="1">
      <c r="A93" s="240" t="s">
        <v>172</v>
      </c>
      <c r="B93" s="241"/>
      <c r="C93" s="254"/>
      <c r="D93" s="187"/>
      <c r="E93" s="254"/>
      <c r="F93" s="187"/>
      <c r="G93" s="254"/>
      <c r="H93" s="187"/>
      <c r="I93" s="254"/>
      <c r="J93" s="187"/>
      <c r="K93" s="254"/>
      <c r="L93" s="187"/>
      <c r="M93" s="254"/>
      <c r="N93" s="187"/>
      <c r="O93" s="253">
        <f>C93+E93+G93+I93+K93+M93</f>
        <v>0</v>
      </c>
      <c r="P93" s="187"/>
      <c r="Q93" s="254"/>
      <c r="R93" s="187"/>
      <c r="S93" s="255">
        <f>O93+Q93</f>
        <v>0</v>
      </c>
    </row>
    <row r="94" spans="1:19" hidden="1">
      <c r="A94" s="240"/>
      <c r="B94" s="241"/>
      <c r="C94" s="254"/>
      <c r="D94" s="213"/>
      <c r="E94" s="254"/>
      <c r="F94" s="213"/>
      <c r="G94" s="254"/>
      <c r="H94" s="213"/>
      <c r="I94" s="254"/>
      <c r="J94" s="213"/>
      <c r="K94" s="254"/>
      <c r="L94" s="213"/>
      <c r="M94" s="254"/>
      <c r="N94" s="213"/>
      <c r="O94" s="254"/>
      <c r="P94" s="213"/>
      <c r="Q94" s="254"/>
      <c r="R94" s="213"/>
      <c r="S94" s="255"/>
    </row>
    <row r="95" spans="1:19">
      <c r="A95" s="240" t="s">
        <v>173</v>
      </c>
      <c r="B95" s="241"/>
      <c r="C95" s="254"/>
      <c r="D95" s="213"/>
      <c r="E95" s="254"/>
      <c r="F95" s="213"/>
      <c r="G95" s="254"/>
      <c r="H95" s="213"/>
      <c r="I95" s="254"/>
      <c r="J95" s="213"/>
      <c r="K95" s="254">
        <v>-17346</v>
      </c>
      <c r="L95" s="213"/>
      <c r="M95" s="254"/>
      <c r="N95" s="213"/>
      <c r="O95" s="253">
        <f>C95+E95+G95+I95+K95+M95</f>
        <v>-17346</v>
      </c>
      <c r="P95" s="187"/>
      <c r="Q95" s="254"/>
      <c r="R95" s="187"/>
      <c r="S95" s="255">
        <f t="shared" ref="S95" si="5">O95+Q95</f>
        <v>-17346</v>
      </c>
    </row>
    <row r="96" spans="1:19" hidden="1">
      <c r="A96" s="211"/>
      <c r="B96" s="211"/>
      <c r="C96" s="194"/>
      <c r="D96" s="213"/>
      <c r="E96" s="194"/>
      <c r="F96" s="213"/>
      <c r="G96" s="194"/>
      <c r="H96" s="213"/>
      <c r="I96" s="194"/>
      <c r="J96" s="213"/>
      <c r="K96" s="194"/>
      <c r="L96" s="213"/>
      <c r="M96" s="194"/>
      <c r="N96" s="213"/>
      <c r="O96" s="191"/>
      <c r="P96" s="194"/>
      <c r="Q96" s="191"/>
      <c r="R96" s="194"/>
      <c r="S96" s="200"/>
    </row>
    <row r="97" spans="1:19" ht="15.75" thickBot="1">
      <c r="A97" s="195" t="str">
        <f>CONCATENATE("Остатък към ",[3]НАЧАЛО!AA1,".",[2]НАЧАЛО!AB1,".",[2]НАЧАЛО!AC1," г.")</f>
        <v>Остатък към 31.12.2024 г.</v>
      </c>
      <c r="B97" s="190"/>
      <c r="C97" s="197">
        <f>IF($V57=2,C57+C59,C55+C59)</f>
        <v>47851</v>
      </c>
      <c r="D97" s="214"/>
      <c r="E97" s="197">
        <f>IF($V57=2,E57+E59,E55+E59)</f>
        <v>0</v>
      </c>
      <c r="F97" s="214"/>
      <c r="G97" s="197">
        <f>IF($V57=2,G57+G59,G55+G59)</f>
        <v>0</v>
      </c>
      <c r="H97" s="214"/>
      <c r="I97" s="197">
        <f>IF($V57=2,I57+I59,I55+I59)</f>
        <v>0</v>
      </c>
      <c r="J97" s="209"/>
      <c r="K97" s="197">
        <f>IF($V57=2,K57+K59,K55+K59)</f>
        <v>-17346</v>
      </c>
      <c r="L97" s="214"/>
      <c r="M97" s="197">
        <f>IF($V57=2,M57+M59,M55+M59)</f>
        <v>68</v>
      </c>
      <c r="N97" s="214"/>
      <c r="O97" s="197">
        <f>IF($V57=2,O57+O59,O55+O59)</f>
        <v>30573</v>
      </c>
      <c r="P97" s="214"/>
      <c r="Q97" s="197">
        <f>IF($V57=2,Q57+Q59,Q55+Q59)</f>
        <v>0</v>
      </c>
      <c r="R97" s="214"/>
      <c r="S97" s="197">
        <f>IF($V57=2,S57+S59,S55+S59)</f>
        <v>30573</v>
      </c>
    </row>
    <row r="98" spans="1:19">
      <c r="A98" s="220"/>
      <c r="B98" s="221"/>
      <c r="C98" s="222"/>
      <c r="D98" s="223"/>
      <c r="E98" s="222"/>
      <c r="F98" s="223"/>
      <c r="G98" s="222"/>
      <c r="H98" s="223"/>
      <c r="I98" s="222"/>
      <c r="J98" s="222"/>
      <c r="K98" s="222"/>
      <c r="L98" s="223"/>
      <c r="M98" s="222"/>
      <c r="N98" s="223"/>
      <c r="O98" s="222"/>
      <c r="P98" s="223"/>
      <c r="Q98" s="222"/>
      <c r="R98" s="223"/>
      <c r="S98" s="222"/>
    </row>
    <row r="99" spans="1:19" hidden="1">
      <c r="A99" s="65" t="s">
        <v>21</v>
      </c>
      <c r="B99" s="221"/>
      <c r="C99" s="222"/>
      <c r="D99" s="223"/>
      <c r="E99" s="222"/>
      <c r="F99" s="223"/>
      <c r="G99" s="222"/>
      <c r="H99" s="223"/>
      <c r="I99" s="222"/>
      <c r="J99" s="222"/>
      <c r="K99" s="222"/>
      <c r="L99" s="223"/>
      <c r="M99" s="222"/>
      <c r="N99" s="223"/>
      <c r="O99" s="222"/>
      <c r="P99" s="223"/>
      <c r="Q99" s="222"/>
      <c r="R99" s="223"/>
      <c r="S99" s="222"/>
    </row>
    <row r="100" spans="1:19" hidden="1">
      <c r="A100" s="203" t="str">
        <f>IF(AND(C100="",E100="",I100="",O100="",K100="",M100="",Q100="",S100=""),"","Разлика в перата между СК и БАЛАНСА!")</f>
        <v/>
      </c>
      <c r="B100" s="206"/>
      <c r="C100" s="205" t="str">
        <f>IF([1]СК!C$96=[1]баланс!F$58,"",[1]СК!C$96-[1]баланс!F$58)</f>
        <v/>
      </c>
      <c r="D100" s="205"/>
      <c r="E100" s="205" t="str">
        <f>IF([1]СК!E$96=[1]баланс!F$63,"",[1]СК!E$96-[1]баланс!F$63)</f>
        <v/>
      </c>
      <c r="F100" s="224"/>
      <c r="G100" s="206" t="str">
        <f>IF([1]СК!G$96=[1]баланс!F$65,"",[1]СК!G$96-[1]баланс!F$65)</f>
        <v/>
      </c>
      <c r="H100" s="224"/>
      <c r="I100" s="206" t="str">
        <f>IF([1]СК!I$96=[1]баланс!F$67,"",[1]СК!I$96-[1]баланс!F$67)</f>
        <v/>
      </c>
      <c r="J100" s="206"/>
      <c r="K100" s="206" t="str">
        <f>IF([1]СК!K$96=[1]баланс!F$69,"",[1]СК!K$96-[1]баланс!F$69)</f>
        <v/>
      </c>
      <c r="L100" s="205"/>
      <c r="M100" s="205" t="str">
        <f>IF([1]СК!M$96=[1]баланс!F$71,"",[1]СК!M96-[1]баланс!F$71)</f>
        <v/>
      </c>
      <c r="N100" s="206"/>
      <c r="O100" s="205" t="str">
        <f>IF([1]СК!O$96=[1]баланс!F$75,"",[1]СК!O96-[1]баланс!F$75)</f>
        <v/>
      </c>
      <c r="P100" s="205"/>
      <c r="Q100" s="205" t="str">
        <f>IF([1]СК!Q$96=[1]баланс!F$77,"",[1]СК!Q96-[1]баланс!F$77)</f>
        <v/>
      </c>
      <c r="R100" s="205"/>
      <c r="S100" s="205" t="str">
        <f>IF([1]СК!S$96=[1]баланс!F$79,"",[1]СК!S96-[1]баланс!F$79)</f>
        <v/>
      </c>
    </row>
    <row r="101" spans="1:19">
      <c r="A101" s="225" t="str">
        <f>[1]ОД!A71</f>
        <v>Приложенията от страница 7 до страница 36 са неразделна част от финансовия отчет.</v>
      </c>
      <c r="B101" s="225"/>
      <c r="C101" s="225"/>
      <c r="D101" s="225"/>
      <c r="E101" s="225"/>
      <c r="F101" s="225"/>
      <c r="G101" s="225"/>
      <c r="H101" s="225"/>
      <c r="I101" s="225"/>
      <c r="J101" s="225"/>
      <c r="K101" s="225"/>
      <c r="L101" s="225"/>
      <c r="M101" s="225"/>
      <c r="N101" s="225"/>
      <c r="O101" s="225"/>
      <c r="P101" s="225"/>
      <c r="Q101" s="225"/>
      <c r="R101" s="225"/>
      <c r="S101" s="225"/>
    </row>
    <row r="102" spans="1:19">
      <c r="A102" s="226" t="str">
        <f>IF(AND(C102="",E102="",I102="",O102="",K102="",M102="",Q102="",S102=""),"",CONCATENATE("Стойности в БАЛАНСА към ",[1]НАЧАЛО!AA1,".",[1]НАЧАЛО!AB1,".",[1]НАЧАЛО!AC1))</f>
        <v/>
      </c>
      <c r="B102" s="227"/>
      <c r="C102" s="226" t="str">
        <f>IF([1]СК!C$96=[1]баланс!F$58,"",[1]баланс!F$58)</f>
        <v/>
      </c>
      <c r="D102" s="228"/>
      <c r="E102" s="226" t="str">
        <f>IF([1]СК!E$96=[1]баланс!F$63,"",[1]баланс!F$63)</f>
        <v/>
      </c>
      <c r="F102" s="229"/>
      <c r="G102" s="230" t="str">
        <f>IF([1]СК!G$96=[1]баланс!F$65,"",[1]баланс!F$65)</f>
        <v/>
      </c>
      <c r="H102" s="229"/>
      <c r="I102" s="230" t="str">
        <f>IF([1]СК!I$96=[1]баланс!F$67,"",[1]баланс!F$67)</f>
        <v/>
      </c>
      <c r="J102" s="230"/>
      <c r="K102" s="230" t="str">
        <f>IF([1]СК!K$96=[1]баланс!F$69,"",[1]баланс!F$69)</f>
        <v/>
      </c>
      <c r="L102" s="228"/>
      <c r="M102" s="226" t="str">
        <f>IF([1]СК!M$96=[1]баланс!F$71,"",[1]баланс!F$71)</f>
        <v/>
      </c>
      <c r="N102" s="230"/>
      <c r="O102" s="226" t="str">
        <f>IF([1]СК!O$96=[1]баланс!F$75,"",[1]баланс!F$75)</f>
        <v/>
      </c>
      <c r="P102" s="228"/>
      <c r="Q102" s="226" t="str">
        <f>IF([1]СК!Q$96=[1]баланс!F$77,"",[1]баланс!F$77)</f>
        <v/>
      </c>
      <c r="R102" s="228"/>
      <c r="S102" s="226" t="str">
        <f>IF([1]СК!S$96=[1]баланс!F$79,"",[1]баланс!F$79)</f>
        <v/>
      </c>
    </row>
    <row r="103" spans="1:19">
      <c r="A103" s="73" t="str">
        <f>[1]НАЧАЛО!$A$44</f>
        <v>Представляващ:</v>
      </c>
      <c r="B103" s="231"/>
      <c r="C103" s="232"/>
      <c r="D103" s="232"/>
      <c r="E103" s="232"/>
      <c r="F103" s="232"/>
      <c r="G103" s="232"/>
      <c r="H103" s="232"/>
      <c r="I103" s="232"/>
      <c r="J103" s="232"/>
      <c r="K103" s="232"/>
      <c r="L103" s="232"/>
      <c r="M103" s="232"/>
      <c r="N103" s="232"/>
      <c r="O103" s="232"/>
      <c r="P103" s="232"/>
      <c r="Q103" s="232"/>
      <c r="R103" s="232"/>
      <c r="S103" s="232"/>
    </row>
    <row r="104" spans="1:19">
      <c r="A104" s="77" t="str">
        <f>[1]НАЧАЛО!$A$46</f>
        <v>Борислава Юриева Фивейска        Марин Иванов Стоев</v>
      </c>
      <c r="B104" s="131"/>
      <c r="C104" s="233"/>
      <c r="D104" s="233"/>
      <c r="E104" s="233"/>
      <c r="F104" s="233"/>
      <c r="G104" s="233"/>
      <c r="H104" s="233"/>
      <c r="I104" s="233"/>
      <c r="J104" s="233"/>
      <c r="K104" s="233"/>
      <c r="L104" s="233"/>
      <c r="M104" s="233"/>
      <c r="N104" s="233"/>
      <c r="O104" s="233"/>
      <c r="P104" s="233"/>
      <c r="Q104" s="233"/>
      <c r="R104" s="233"/>
      <c r="S104" s="233"/>
    </row>
    <row r="105" spans="1:19">
      <c r="A105" s="79"/>
      <c r="B105" s="234"/>
      <c r="C105" s="233"/>
      <c r="D105" s="233"/>
      <c r="E105" s="233"/>
      <c r="F105" s="233"/>
      <c r="G105" s="233"/>
      <c r="H105" s="233"/>
      <c r="I105" s="233"/>
      <c r="J105" s="233"/>
      <c r="K105" s="233"/>
      <c r="L105" s="233"/>
      <c r="M105" s="233"/>
      <c r="N105" s="233"/>
      <c r="O105" s="233"/>
      <c r="P105" s="233"/>
      <c r="Q105" s="233"/>
      <c r="R105" s="233"/>
      <c r="S105" s="233"/>
    </row>
    <row r="106" spans="1:19">
      <c r="A106" s="78" t="str">
        <f>[1]НАЧАЛО!$F$44</f>
        <v>Съставител:</v>
      </c>
      <c r="B106" s="131"/>
      <c r="C106" s="233"/>
      <c r="D106" s="233"/>
      <c r="E106" s="233"/>
      <c r="F106" s="233"/>
      <c r="G106" s="233"/>
      <c r="H106" s="233"/>
      <c r="I106" s="233"/>
      <c r="J106" s="233"/>
      <c r="K106" s="233"/>
      <c r="L106" s="233"/>
      <c r="M106" s="233"/>
      <c r="N106" s="233"/>
      <c r="O106" s="233"/>
      <c r="P106" s="233"/>
      <c r="Q106" s="233"/>
      <c r="R106" s="233"/>
      <c r="S106" s="233"/>
    </row>
    <row r="107" spans="1:19">
      <c r="A107" s="81" t="str">
        <f>[1]НАЧАЛО!$F$46</f>
        <v>Мила Валентинова Павлова</v>
      </c>
      <c r="B107" s="234"/>
      <c r="C107" s="233"/>
      <c r="D107" s="233"/>
      <c r="E107" s="233"/>
      <c r="F107" s="233"/>
      <c r="G107" s="233"/>
      <c r="H107" s="233"/>
      <c r="I107" s="233"/>
      <c r="J107" s="233"/>
      <c r="K107" s="233"/>
      <c r="L107" s="233"/>
      <c r="M107" s="233"/>
      <c r="N107" s="233"/>
      <c r="O107" s="233"/>
      <c r="P107" s="233"/>
      <c r="Q107" s="233"/>
      <c r="R107" s="233"/>
      <c r="S107" s="233"/>
    </row>
    <row r="108" spans="1:19">
      <c r="A108" s="78"/>
      <c r="B108" s="234"/>
      <c r="C108" s="233"/>
      <c r="D108" s="233"/>
      <c r="E108" s="233"/>
      <c r="F108" s="233"/>
      <c r="G108" s="233"/>
      <c r="H108" s="233"/>
      <c r="I108" s="233"/>
      <c r="J108" s="233"/>
      <c r="K108" s="233"/>
      <c r="L108" s="233"/>
      <c r="M108" s="233"/>
      <c r="N108" s="233"/>
      <c r="O108" s="233"/>
      <c r="P108" s="233"/>
      <c r="Q108" s="233"/>
      <c r="R108" s="233"/>
      <c r="S108" s="233"/>
    </row>
    <row r="109" spans="1:19">
      <c r="A109" s="239" t="s">
        <v>192</v>
      </c>
      <c r="B109" s="234"/>
      <c r="C109" s="233"/>
      <c r="D109" s="233"/>
      <c r="E109" s="233"/>
      <c r="F109" s="233"/>
      <c r="G109" s="233"/>
      <c r="H109" s="233"/>
      <c r="I109" s="233"/>
      <c r="J109" s="233"/>
      <c r="K109" s="233"/>
      <c r="L109" s="233"/>
      <c r="M109" s="233"/>
      <c r="N109" s="233"/>
      <c r="O109" s="233"/>
      <c r="P109" s="233"/>
      <c r="Q109" s="233"/>
      <c r="R109" s="233"/>
      <c r="S109" s="233"/>
    </row>
    <row r="110" spans="1:19">
      <c r="A110" s="239"/>
      <c r="B110" s="234"/>
      <c r="C110" s="233"/>
      <c r="D110" s="233"/>
      <c r="E110" s="233"/>
      <c r="F110" s="233"/>
      <c r="G110" s="233"/>
      <c r="H110" s="233"/>
      <c r="I110" s="233"/>
      <c r="J110" s="233"/>
      <c r="K110" s="233"/>
      <c r="L110" s="233"/>
      <c r="M110" s="233"/>
      <c r="N110" s="233"/>
      <c r="O110" s="233"/>
      <c r="P110" s="233"/>
      <c r="Q110" s="233"/>
      <c r="R110" s="233"/>
      <c r="S110" s="233"/>
    </row>
    <row r="111" spans="1:19" ht="18" hidden="1" customHeight="1">
      <c r="A111" s="81" t="str">
        <f>[1]НАЧАЛО!$C$49</f>
        <v>Заверил:</v>
      </c>
      <c r="B111" s="235"/>
      <c r="C111" s="233"/>
      <c r="D111" s="233"/>
      <c r="E111" s="233"/>
      <c r="F111" s="233"/>
      <c r="G111" s="233"/>
      <c r="H111" s="233"/>
      <c r="I111" s="233"/>
      <c r="J111" s="233"/>
      <c r="K111" s="233"/>
      <c r="L111" s="233"/>
      <c r="M111" s="233"/>
      <c r="N111" s="233"/>
      <c r="O111" s="233"/>
      <c r="P111" s="233"/>
      <c r="Q111" s="233"/>
      <c r="R111" s="233"/>
      <c r="S111" s="233"/>
    </row>
    <row r="112" spans="1:19" ht="16.899999999999999" hidden="1" customHeight="1">
      <c r="A112" s="77" t="str">
        <f>[1]НАЧАЛО!$C$51</f>
        <v>Таня Станева, д.е.с., регистриран одитор</v>
      </c>
      <c r="B112" s="234"/>
      <c r="C112" s="233"/>
      <c r="D112" s="233"/>
      <c r="E112" s="233"/>
      <c r="F112" s="233"/>
      <c r="G112" s="233"/>
      <c r="H112" s="233"/>
      <c r="I112" s="233"/>
      <c r="J112" s="233"/>
      <c r="K112" s="233"/>
      <c r="L112" s="233"/>
      <c r="M112" s="233"/>
      <c r="N112" s="233"/>
      <c r="O112" s="233"/>
      <c r="P112" s="233"/>
      <c r="Q112" s="233"/>
      <c r="R112" s="233"/>
      <c r="S112" s="233"/>
    </row>
    <row r="113" ht="33.6" hidden="1" customHeight="1"/>
    <row r="114" hidden="1"/>
    <row r="115" hidden="1"/>
    <row r="116" hidden="1"/>
  </sheetData>
  <mergeCells count="3">
    <mergeCell ref="A1:S1"/>
    <mergeCell ref="A2:S2"/>
    <mergeCell ref="A3:S3"/>
  </mergeCells>
  <conditionalFormatting sqref="A1:A3 D4:D7 A4:C16 E4:S16 D9:D10 D12 D14 D16 A17:S29 D30 A30:C47 E30:S47 D32:D34 D36 D38 D40 D42 D44 D46 A48:S51 D52 E52:S62 A52:C63 D54:D63 E63 F63:S97 A64:E97">
    <cfRule type="expression" dxfId="12" priority="5" stopIfTrue="1">
      <formula>_JJ52&gt;_JK52</formula>
    </cfRule>
  </conditionalFormatting>
  <conditionalFormatting sqref="A99">
    <cfRule type="expression" dxfId="11" priority="7" stopIfTrue="1">
      <formula>W99&gt;0</formula>
    </cfRule>
    <cfRule type="expression" dxfId="10" priority="8" stopIfTrue="1">
      <formula>_JJ31&lt;&gt;_JK31</formula>
    </cfRule>
    <cfRule type="expression" dxfId="9" priority="9" stopIfTrue="1">
      <formula>_JJ32&gt;_JK32</formula>
    </cfRule>
    <cfRule type="expression" dxfId="8" priority="10" stopIfTrue="1">
      <formula>_JJ21&lt;&gt;_JK21</formula>
    </cfRule>
    <cfRule type="expression" dxfId="7" priority="11" stopIfTrue="1">
      <formula>_JJ22&gt;_JK22</formula>
    </cfRule>
  </conditionalFormatting>
  <conditionalFormatting sqref="A101">
    <cfRule type="expression" dxfId="6" priority="12" stopIfTrue="1">
      <formula>_JJ61=_JK61</formula>
    </cfRule>
  </conditionalFormatting>
  <conditionalFormatting sqref="A109">
    <cfRule type="expression" dxfId="5" priority="1" stopIfTrue="1">
      <formula>_JJ31&lt;&gt;_JK31</formula>
    </cfRule>
    <cfRule type="expression" dxfId="4" priority="2" stopIfTrue="1">
      <formula>_JJ32&gt;_JK32</formula>
    </cfRule>
  </conditionalFormatting>
  <conditionalFormatting sqref="A57:S57">
    <cfRule type="expression" dxfId="3" priority="3" stopIfTrue="1">
      <formula>$V$57=0</formula>
    </cfRule>
  </conditionalFormatting>
  <conditionalFormatting sqref="A98:S108 B109:S109 A110:S112">
    <cfRule type="expression" dxfId="2" priority="13" stopIfTrue="1">
      <formula>_JJ51&lt;&gt;_JK51</formula>
    </cfRule>
    <cfRule type="expression" dxfId="1" priority="14" stopIfTrue="1">
      <formula>_JJ52&gt;_JK52</formula>
    </cfRule>
  </conditionalFormatting>
  <conditionalFormatting sqref="E52:S62 A52:C63 D54:D63 A1:A3 D4:D7 A4:C16 E4:S16 D9:D10 D12 D14 D16 A17:S29 D30 A30:C47 E30:S47 D32:D34 D36 D38 D40 D42 D44 D46 A48:S51 D52 E63 F63:S97 A64:E97">
    <cfRule type="expression" dxfId="0" priority="4" stopIfTrue="1">
      <formula>_JJ51&lt;&gt;_JK51</formula>
    </cfRule>
  </conditionalFormatting>
  <dataValidations count="1">
    <dataValidation type="list" allowBlank="1" showInputMessage="1" showErrorMessage="1" sqref="P89 N59 D59 H59 J59 L59 P59 R59 J49 L49 N49 R49 P49 D51 H51 J51 L51 N51 R51 P51 D17 H17 J17 L17 R17:R29 D91 H91 J91 L91 N91 R91 P91 N61 D49 P73 P77 P79 P81 P83 P85 P95 H49 N43 R73 R77 R79 R81 R83 R85 P87 R95 R87 N41 N39 N37 N35 N31 N15 N13 N11 N8 N17 D8 N47 D47 H47 J47 L47 P47 D13 D15 D31 D35 D37 D39 D41 D43 D11 D53 D45 H8 H11 H13 H15 H31 H35 H37 H39 H41 H43 H53 J8 J11 J13 J15 J31 J35 J37 J39 J41 J43 H45 J53 L8 L11 L13 L15 L31 L35 L37 L39 L41 L43 J45 L53 P8 P11 P13 P15 P31 P35 P37 P39 P41 P43 L45 P53 R8 R11 R13 R15 P17:P29 R31 R35 R37 R39 R41 R43 P45 R53 R45 D89 H89 J89 L89 N89 R47 D61 H61 J61 L61 N45 N53 R89 R61:R71 P61:P71 D93 H93 J93 L93 N93 R93 P93 F59 F51 F17 F91 F49 F47 F8 F11 F13 F15 F31 F35 F37 F39 F41 F43 F53 F45 F89 F61 F93">
      <formula1>$W$101:$W$102</formula1>
    </dataValidation>
  </dataValidations>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заглавна стр</vt:lpstr>
      <vt:lpstr>баланс</vt:lpstr>
      <vt:lpstr>од</vt:lpstr>
      <vt:lpstr>опп</vt:lpstr>
      <vt:lpstr>ск</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Mila Pavlova</dc:creator>
  <cp:lastModifiedBy>Georgi Bahnev</cp:lastModifiedBy>
  <cp:lastPrinted>2025-01-30T14:47:19Z</cp:lastPrinted>
  <dcterms:created xsi:type="dcterms:W3CDTF">2024-07-30T11:48:50Z</dcterms:created>
  <dcterms:modified xsi:type="dcterms:W3CDTF">2025-01-30T15:42:35Z</dcterms:modified>
</cp:coreProperties>
</file>