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730"/>
  <workbookPr/>
  <mc:AlternateContent xmlns:mc="http://schemas.openxmlformats.org/markup-compatibility/2006">
    <mc:Choice Requires="x15">
      <x15ac:absPath xmlns:x15ac="http://schemas.microsoft.com/office/spreadsheetml/2010/11/ac" url="C:\Users\georg\Desktop\"/>
    </mc:Choice>
  </mc:AlternateContent>
  <xr:revisionPtr revIDLastSave="0" documentId="13_ncr:1_{1A7F243E-C42A-45A7-A7F1-8A737D2F4F2C}" xr6:coauthVersionLast="47" xr6:coauthVersionMax="47" xr10:uidLastSave="{00000000-0000-0000-0000-000000000000}"/>
  <bookViews>
    <workbookView xWindow="-110" yWindow="-110" windowWidth="19420" windowHeight="10300" xr2:uid="{00000000-000D-0000-FFFF-FFFF00000000}"/>
  </bookViews>
  <sheets>
    <sheet name="заглавна страница" sheetId="1" r:id="rId1"/>
    <sheet name="баланс" sheetId="2" r:id="rId2"/>
    <sheet name="од" sheetId="3" r:id="rId3"/>
    <sheet name="опп" sheetId="6" r:id="rId4"/>
    <sheet name="ск" sheetId="5" r:id="rId5"/>
  </sheets>
  <externalReferences>
    <externalReference r:id="rId6"/>
    <externalReference r:id="rId7"/>
    <externalReference r:id="rId8"/>
    <externalReference r:id="rId9"/>
    <externalReference r:id="rId10"/>
  </externalReferences>
  <definedNames>
    <definedName name="_JJ21">'[1]-'!$M$54</definedName>
    <definedName name="_JJ22">'[1]-'!$M$55</definedName>
    <definedName name="_JJ23">'[2]-'!$M$54</definedName>
    <definedName name="_JJ31">'[1]-'!$M$56</definedName>
    <definedName name="_JJ32">'[1]-'!$M$57</definedName>
    <definedName name="_JJ33">'[2]-'!$M$57</definedName>
    <definedName name="_JJ41">'[1]-'!$M$58</definedName>
    <definedName name="_JJ42">'[1]-'!$M$59</definedName>
    <definedName name="_JJ49">'[2]-'!$M$58</definedName>
    <definedName name="_JJ51">'[1]-'!$M$60</definedName>
    <definedName name="_JJ52">'[1]-'!$M$61</definedName>
    <definedName name="_JJ61">'[1]-'!$M$62</definedName>
    <definedName name="_JK21">'[1]-'!$N$54</definedName>
    <definedName name="_JK22">'[1]-'!$N$55</definedName>
    <definedName name="_JK25">'[2]-'!$N$54</definedName>
    <definedName name="_JK31">'[1]-'!$N$56</definedName>
    <definedName name="_JK32">'[1]-'!$N$57</definedName>
    <definedName name="_JK41">'[1]-'!$N$58</definedName>
    <definedName name="_JK42">'[1]-'!$N$59</definedName>
    <definedName name="_JK51">'[1]-'!$N$60</definedName>
    <definedName name="_JK52">'[1]-'!$N$61</definedName>
    <definedName name="_JK61">'[1]-'!$N$62</definedName>
    <definedName name="_JL32">'[2]-'!$N$57</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51" i="2" l="1"/>
  <c r="A72" i="5"/>
  <c r="A56" i="5"/>
  <c r="A30" i="5"/>
  <c r="A12" i="5"/>
  <c r="A10" i="5"/>
  <c r="A5" i="5"/>
  <c r="O5" i="5"/>
  <c r="S5" i="5" s="1"/>
  <c r="O8" i="5"/>
  <c r="S8" i="5" s="1"/>
  <c r="C10" i="5"/>
  <c r="E10" i="5"/>
  <c r="G10" i="5"/>
  <c r="I10" i="5"/>
  <c r="K10" i="5"/>
  <c r="M10" i="5"/>
  <c r="Q10" i="5"/>
  <c r="C11" i="5"/>
  <c r="E11" i="5"/>
  <c r="G11" i="5"/>
  <c r="I11" i="5"/>
  <c r="K11" i="5"/>
  <c r="M11" i="5"/>
  <c r="O11" i="5"/>
  <c r="Q11" i="5"/>
  <c r="S11" i="5"/>
  <c r="C14" i="5"/>
  <c r="E14" i="5"/>
  <c r="G14" i="5"/>
  <c r="G30" i="5" s="1"/>
  <c r="G12" i="5" s="1"/>
  <c r="G52" i="5" s="1"/>
  <c r="I14" i="5"/>
  <c r="I30" i="5" s="1"/>
  <c r="I12" i="5" s="1"/>
  <c r="I52" i="5" s="1"/>
  <c r="K14" i="5"/>
  <c r="M14" i="5"/>
  <c r="M30" i="5" s="1"/>
  <c r="M12" i="5" s="1"/>
  <c r="M52" i="5" s="1"/>
  <c r="Q14" i="5"/>
  <c r="Q30" i="5" s="1"/>
  <c r="Q12" i="5" s="1"/>
  <c r="Q52" i="5" s="1"/>
  <c r="O15" i="5"/>
  <c r="S15" i="5" s="1"/>
  <c r="O16" i="5"/>
  <c r="S16" i="5" s="1"/>
  <c r="O17" i="5"/>
  <c r="S17" i="5"/>
  <c r="O18" i="5"/>
  <c r="S18" i="5" s="1"/>
  <c r="O19" i="5"/>
  <c r="S19" i="5" s="1"/>
  <c r="O20" i="5"/>
  <c r="S20" i="5" s="1"/>
  <c r="O21" i="5"/>
  <c r="S21" i="5" s="1"/>
  <c r="O22" i="5"/>
  <c r="S22" i="5" s="1"/>
  <c r="O24" i="5"/>
  <c r="S24" i="5" s="1"/>
  <c r="O26" i="5"/>
  <c r="S26" i="5" s="1"/>
  <c r="S28" i="5"/>
  <c r="C30" i="5"/>
  <c r="C12" i="5" s="1"/>
  <c r="C52" i="5" s="1"/>
  <c r="E30" i="5"/>
  <c r="E12" i="5" s="1"/>
  <c r="E52" i="5" s="1"/>
  <c r="K30" i="5"/>
  <c r="K12" i="5" s="1"/>
  <c r="K52" i="5" s="1"/>
  <c r="O32" i="5"/>
  <c r="S32" i="5" s="1"/>
  <c r="O34" i="5"/>
  <c r="S34" i="5" s="1"/>
  <c r="O36" i="5"/>
  <c r="S36" i="5" s="1"/>
  <c r="O38" i="5"/>
  <c r="S38" i="5" s="1"/>
  <c r="O40" i="5"/>
  <c r="S40" i="5" s="1"/>
  <c r="O42" i="5"/>
  <c r="S42" i="5" s="1"/>
  <c r="O44" i="5"/>
  <c r="S44" i="5" s="1"/>
  <c r="O46" i="5"/>
  <c r="S46" i="5" s="1"/>
  <c r="O48" i="5"/>
  <c r="S48" i="5" s="1"/>
  <c r="O50" i="5"/>
  <c r="S50" i="5" s="1"/>
  <c r="C53" i="5"/>
  <c r="E53" i="5"/>
  <c r="G53" i="5"/>
  <c r="I53" i="5"/>
  <c r="K53" i="5"/>
  <c r="M53" i="5"/>
  <c r="O53" i="5"/>
  <c r="Q53" i="5"/>
  <c r="S53" i="5"/>
  <c r="A54" i="5"/>
  <c r="C54" i="5"/>
  <c r="E54" i="5"/>
  <c r="G54" i="5"/>
  <c r="I54" i="5"/>
  <c r="K54" i="5"/>
  <c r="M54" i="5"/>
  <c r="Q54" i="5"/>
  <c r="C58" i="5"/>
  <c r="E58" i="5"/>
  <c r="G58" i="5"/>
  <c r="I58" i="5"/>
  <c r="I72" i="5" s="1"/>
  <c r="I56" i="5" s="1"/>
  <c r="K58" i="5"/>
  <c r="K72" i="5" s="1"/>
  <c r="K56" i="5" s="1"/>
  <c r="M58" i="5"/>
  <c r="M72" i="5" s="1"/>
  <c r="M56" i="5" s="1"/>
  <c r="Q58" i="5"/>
  <c r="O59" i="5"/>
  <c r="S59" i="5" s="1"/>
  <c r="O60" i="5"/>
  <c r="S60" i="5" s="1"/>
  <c r="O61" i="5"/>
  <c r="S61" i="5" s="1"/>
  <c r="O62" i="5"/>
  <c r="S62" i="5" s="1"/>
  <c r="O63" i="5"/>
  <c r="S63" i="5" s="1"/>
  <c r="O64" i="5"/>
  <c r="S64" i="5" s="1"/>
  <c r="O65" i="5"/>
  <c r="S65" i="5" s="1"/>
  <c r="O66" i="5"/>
  <c r="S66" i="5" s="1"/>
  <c r="O67" i="5"/>
  <c r="S67" i="5" s="1"/>
  <c r="O68" i="5"/>
  <c r="S68" i="5" s="1"/>
  <c r="S70" i="5"/>
  <c r="C72" i="5"/>
  <c r="C56" i="5" s="1"/>
  <c r="E72" i="5"/>
  <c r="E56" i="5" s="1"/>
  <c r="G72" i="5"/>
  <c r="G56" i="5" s="1"/>
  <c r="Q72" i="5"/>
  <c r="Q56" i="5" s="1"/>
  <c r="O74" i="5"/>
  <c r="S74" i="5" s="1"/>
  <c r="O76" i="5"/>
  <c r="S76" i="5" s="1"/>
  <c r="O78" i="5"/>
  <c r="S78" i="5" s="1"/>
  <c r="O80" i="5"/>
  <c r="S80" i="5" s="1"/>
  <c r="O82" i="5"/>
  <c r="S82" i="5" s="1"/>
  <c r="O84" i="5"/>
  <c r="S84" i="5" s="1"/>
  <c r="O86" i="5"/>
  <c r="S86" i="5" s="1"/>
  <c r="O88" i="5"/>
  <c r="S88" i="5" s="1"/>
  <c r="I53" i="2"/>
  <c r="F53" i="2"/>
  <c r="O92" i="5"/>
  <c r="S92" i="5" s="1"/>
  <c r="O90" i="5"/>
  <c r="S90" i="5" s="1"/>
  <c r="A1" i="5"/>
  <c r="A87" i="6"/>
  <c r="A86" i="6"/>
  <c r="I82" i="6"/>
  <c r="A82" i="6"/>
  <c r="E71" i="6"/>
  <c r="C71" i="6"/>
  <c r="E49" i="6"/>
  <c r="C49" i="6"/>
  <c r="E26" i="6"/>
  <c r="C26" i="6"/>
  <c r="A1" i="6"/>
  <c r="F21" i="3"/>
  <c r="I21" i="3"/>
  <c r="D22" i="3"/>
  <c r="C26" i="3"/>
  <c r="D26" i="3"/>
  <c r="F29" i="3"/>
  <c r="G29" i="3"/>
  <c r="H29" i="3"/>
  <c r="I29" i="3"/>
  <c r="C39" i="3"/>
  <c r="D39" i="3"/>
  <c r="C41" i="3"/>
  <c r="D41" i="3"/>
  <c r="F45" i="3"/>
  <c r="I45" i="3"/>
  <c r="C51" i="3"/>
  <c r="D51" i="3"/>
  <c r="A71" i="3"/>
  <c r="I71" i="3"/>
  <c r="A75" i="3"/>
  <c r="D13" i="3"/>
  <c r="C13" i="3"/>
  <c r="I7" i="3"/>
  <c r="I17" i="3" s="1"/>
  <c r="F7" i="3"/>
  <c r="A1" i="3"/>
  <c r="H114" i="2"/>
  <c r="I112" i="2"/>
  <c r="F112" i="2"/>
  <c r="D110" i="2"/>
  <c r="C110" i="2"/>
  <c r="D108" i="2"/>
  <c r="C108" i="2"/>
  <c r="D106" i="2"/>
  <c r="C106" i="2"/>
  <c r="I93" i="2"/>
  <c r="F93" i="2"/>
  <c r="D91" i="2"/>
  <c r="C91" i="2"/>
  <c r="D87" i="2"/>
  <c r="C87" i="2"/>
  <c r="D85" i="2"/>
  <c r="C85" i="2"/>
  <c r="D83" i="2"/>
  <c r="C83" i="2"/>
  <c r="I71" i="2"/>
  <c r="F71" i="2"/>
  <c r="F75" i="2" s="1"/>
  <c r="F79" i="2" s="1"/>
  <c r="G67" i="2"/>
  <c r="D67" i="2"/>
  <c r="C67" i="2"/>
  <c r="G65" i="2"/>
  <c r="D65" i="2"/>
  <c r="C65" i="2"/>
  <c r="G63" i="2"/>
  <c r="D63" i="2"/>
  <c r="C63" i="2"/>
  <c r="I58" i="2"/>
  <c r="F58" i="2"/>
  <c r="I44" i="2"/>
  <c r="F44" i="2"/>
  <c r="D38" i="2"/>
  <c r="C38" i="2"/>
  <c r="D30" i="2"/>
  <c r="C30" i="2"/>
  <c r="I25" i="2"/>
  <c r="F25" i="2"/>
  <c r="D23" i="2"/>
  <c r="C23" i="2"/>
  <c r="D21" i="2"/>
  <c r="C21" i="2"/>
  <c r="D19" i="2"/>
  <c r="C19" i="2"/>
  <c r="D17" i="2"/>
  <c r="C17" i="2"/>
  <c r="D15" i="2"/>
  <c r="C15" i="2"/>
  <c r="D11" i="2"/>
  <c r="C11" i="2"/>
  <c r="D9" i="2"/>
  <c r="C9" i="2" s="1"/>
  <c r="A1" i="2"/>
  <c r="A50" i="2" s="1"/>
  <c r="F114" i="2" l="1"/>
  <c r="O54" i="5"/>
  <c r="S54" i="5" s="1"/>
  <c r="S58" i="5"/>
  <c r="S72" i="5" s="1"/>
  <c r="O14" i="5"/>
  <c r="O30" i="5" s="1"/>
  <c r="O12" i="5" s="1"/>
  <c r="A53" i="5"/>
  <c r="A11" i="5"/>
  <c r="S56" i="5"/>
  <c r="S14" i="5"/>
  <c r="S30" i="5" s="1"/>
  <c r="S12" i="5" s="1"/>
  <c r="O58" i="5"/>
  <c r="O72" i="5" s="1"/>
  <c r="O56" i="5" s="1"/>
  <c r="O10" i="5"/>
  <c r="I46" i="2"/>
  <c r="I37" i="3"/>
  <c r="I43" i="3" s="1"/>
  <c r="I49" i="3" s="1"/>
  <c r="I53" i="3" s="1"/>
  <c r="I54" i="3" s="1"/>
  <c r="D7" i="3"/>
  <c r="D15" i="3" s="1"/>
  <c r="C15" i="3" s="1"/>
  <c r="I75" i="2"/>
  <c r="I79" i="2" s="1"/>
  <c r="I114" i="2" s="1"/>
  <c r="F46" i="2"/>
  <c r="E73" i="6"/>
  <c r="E77" i="6" s="1"/>
  <c r="C73" i="6"/>
  <c r="C77" i="6" s="1"/>
  <c r="F37" i="3"/>
  <c r="D23" i="3"/>
  <c r="C22" i="3"/>
  <c r="F17" i="3"/>
  <c r="G58" i="2"/>
  <c r="G69" i="2" s="1"/>
  <c r="D13" i="2"/>
  <c r="C13" i="2" s="1"/>
  <c r="O52" i="5" l="1"/>
  <c r="S10" i="5"/>
  <c r="S52" i="5" s="1"/>
  <c r="C7" i="3"/>
  <c r="D32" i="2"/>
  <c r="C32" i="2" s="1"/>
  <c r="F43" i="3"/>
  <c r="F49" i="3" s="1"/>
  <c r="F53" i="3" s="1"/>
  <c r="F54" i="3" s="1"/>
  <c r="D24" i="3"/>
  <c r="C24" i="3" s="1"/>
  <c r="C23" i="3"/>
  <c r="G71" i="2"/>
  <c r="D34" i="2" l="1"/>
  <c r="C34" i="2" s="1"/>
  <c r="D25" i="3"/>
  <c r="C25" i="3" s="1"/>
  <c r="D40" i="2" l="1"/>
  <c r="C40" i="2" s="1"/>
  <c r="D27" i="3"/>
  <c r="C27" i="3" s="1"/>
  <c r="D42" i="2" l="1"/>
  <c r="D71" i="2" s="1"/>
  <c r="C71" i="2" s="1"/>
  <c r="D29" i="3"/>
  <c r="D69" i="2" l="1"/>
  <c r="C69" i="2" s="1"/>
  <c r="D58" i="2"/>
  <c r="C58" i="2" s="1"/>
  <c r="C42" i="2"/>
  <c r="C29" i="3"/>
  <c r="D35" i="3"/>
  <c r="C35" i="3" s="1"/>
  <c r="D89" i="2" l="1"/>
  <c r="C89" i="2" s="1"/>
  <c r="D45" i="3"/>
  <c r="C45" i="3" s="1"/>
  <c r="D97" i="2" l="1"/>
  <c r="C97" i="2" s="1"/>
  <c r="D99" i="2" l="1"/>
  <c r="C99" i="2" s="1"/>
  <c r="D101" i="2" l="1"/>
  <c r="C101" i="2" s="1"/>
  <c r="D104" i="2" l="1"/>
  <c r="C104" i="2" s="1"/>
  <c r="A104" i="5"/>
  <c r="A103" i="5"/>
  <c r="S99" i="5"/>
  <c r="Q99" i="5"/>
  <c r="O99" i="5"/>
  <c r="M99" i="5"/>
  <c r="K99" i="5"/>
  <c r="I99" i="5"/>
  <c r="G99" i="5"/>
  <c r="E99" i="5"/>
  <c r="C99" i="5"/>
  <c r="S97" i="5"/>
  <c r="Q97" i="5"/>
  <c r="O97" i="5"/>
  <c r="M97" i="5"/>
  <c r="K97" i="5"/>
  <c r="I97" i="5"/>
  <c r="G97" i="5"/>
  <c r="E97" i="5"/>
  <c r="C97" i="5"/>
  <c r="A76" i="3"/>
  <c r="A124" i="2"/>
  <c r="A123" i="2"/>
  <c r="K94" i="5" l="1"/>
  <c r="A97" i="5"/>
  <c r="A99" i="5"/>
  <c r="I94" i="5"/>
  <c r="E94" i="5"/>
  <c r="G94" i="5"/>
  <c r="C94" i="5"/>
  <c r="I119" i="2"/>
  <c r="Q94" i="5" l="1"/>
  <c r="M94" i="5"/>
  <c r="I117" i="2"/>
  <c r="A117" i="2"/>
  <c r="A119" i="2"/>
  <c r="F119" i="2"/>
  <c r="F117" i="2"/>
  <c r="O94" i="5" l="1"/>
  <c r="S94" i="5"/>
</calcChain>
</file>

<file path=xl/comments1.xml><?xml version="1.0" encoding="utf-8"?>
<comments xmlns="http://schemas.openxmlformats.org/spreadsheetml/2006/main" xmlns:mc="http://schemas.openxmlformats.org/markup-compatibility/2006" xmlns:xr="http://schemas.microsoft.com/office/spreadsheetml/2014/revision" mc:Ignorable="xr">
  <authors>
    <author>Kalin</author>
  </authors>
  <commentList>
    <comment ref="A11" authorId="0" shapeId="0" xr:uid="{00000000-0006-0000-0300-000001000000}">
      <text>
        <r>
          <rPr>
            <b/>
            <sz val="9"/>
            <color indexed="81"/>
            <rFont val="Tahoma"/>
            <family val="2"/>
            <charset val="204"/>
          </rPr>
          <t>Kalin:</t>
        </r>
        <r>
          <rPr>
            <sz val="9"/>
            <color indexed="81"/>
            <rFont val="Tahoma"/>
            <family val="2"/>
            <charset val="204"/>
          </rPr>
          <t xml:space="preserve">
Редът да се използва при наличие на съществени постъпления и плащания!
Ако не сумите се представят нетно на горния ред!</t>
        </r>
      </text>
    </comment>
    <comment ref="A12" authorId="0" shapeId="0" xr:uid="{00000000-0006-0000-0300-000002000000}">
      <text>
        <r>
          <rPr>
            <b/>
            <sz val="9"/>
            <color indexed="81"/>
            <rFont val="Tahoma"/>
            <family val="2"/>
            <charset val="204"/>
          </rPr>
          <t>Kalin:</t>
        </r>
        <r>
          <rPr>
            <sz val="9"/>
            <color indexed="81"/>
            <rFont val="Tahoma"/>
            <family val="2"/>
            <charset val="204"/>
          </rPr>
          <t xml:space="preserve">
Редът да се използва при наличие на съществени постъпления и плащания!</t>
        </r>
      </text>
    </comment>
    <comment ref="A19" authorId="0" shapeId="0" xr:uid="{00000000-0006-0000-0300-000003000000}">
      <text>
        <r>
          <rPr>
            <b/>
            <sz val="9"/>
            <color indexed="81"/>
            <rFont val="Tahoma"/>
            <family val="2"/>
            <charset val="204"/>
          </rPr>
          <t>Kalin:</t>
        </r>
        <r>
          <rPr>
            <sz val="9"/>
            <color indexed="81"/>
            <rFont val="Tahoma"/>
            <family val="2"/>
            <charset val="204"/>
          </rPr>
          <t xml:space="preserve">
За дружества, за които това е основна дейност!</t>
        </r>
      </text>
    </comment>
    <comment ref="A21" authorId="0" shapeId="0" xr:uid="{00000000-0006-0000-0300-000004000000}">
      <text>
        <r>
          <rPr>
            <b/>
            <sz val="9"/>
            <color indexed="81"/>
            <rFont val="Tahoma"/>
            <family val="2"/>
            <charset val="204"/>
          </rPr>
          <t>Kalin:</t>
        </r>
        <r>
          <rPr>
            <sz val="9"/>
            <color indexed="81"/>
            <rFont val="Tahoma"/>
            <family val="2"/>
            <charset val="204"/>
          </rPr>
          <t xml:space="preserve">
Редът да се използва при наличие на съществени постъпления и плащания!</t>
        </r>
      </text>
    </comment>
    <comment ref="A22" authorId="0" shapeId="0" xr:uid="{00000000-0006-0000-0300-000005000000}">
      <text>
        <r>
          <rPr>
            <b/>
            <sz val="9"/>
            <color indexed="81"/>
            <rFont val="Tahoma"/>
            <family val="2"/>
            <charset val="204"/>
          </rPr>
          <t>Kalin:</t>
        </r>
        <r>
          <rPr>
            <sz val="9"/>
            <color indexed="81"/>
            <rFont val="Tahoma"/>
            <family val="2"/>
            <charset val="204"/>
          </rPr>
          <t xml:space="preserve">
Редът да се използва при наличие на съществени постъпления и плащания!</t>
        </r>
      </text>
    </comment>
    <comment ref="A24" authorId="0" shapeId="0" xr:uid="{00000000-0006-0000-0300-000006000000}">
      <text>
        <r>
          <rPr>
            <b/>
            <sz val="9"/>
            <color indexed="81"/>
            <rFont val="Tahoma"/>
            <family val="2"/>
            <charset val="204"/>
          </rPr>
          <t>Kalin:</t>
        </r>
        <r>
          <rPr>
            <sz val="9"/>
            <color indexed="81"/>
            <rFont val="Tahoma"/>
            <family val="2"/>
            <charset val="204"/>
          </rPr>
          <t xml:space="preserve">
Редът да се използва при наличие на съществени постъпления и плащания!
Ако не сумите се представят нетно на горния ред!</t>
        </r>
      </text>
    </comment>
    <comment ref="A44" authorId="0" shapeId="0" xr:uid="{00000000-0006-0000-0300-000007000000}">
      <text>
        <r>
          <rPr>
            <b/>
            <sz val="9"/>
            <color indexed="81"/>
            <rFont val="Tahoma"/>
            <family val="2"/>
            <charset val="204"/>
          </rPr>
          <t>Kalin:</t>
        </r>
        <r>
          <rPr>
            <sz val="9"/>
            <color indexed="81"/>
            <rFont val="Tahoma"/>
            <family val="2"/>
            <charset val="204"/>
          </rPr>
          <t xml:space="preserve">
Редът да се използва при наличие на съществени постъпления и плащания!</t>
        </r>
      </text>
    </comment>
    <comment ref="A45" authorId="0" shapeId="0" xr:uid="{00000000-0006-0000-0300-000008000000}">
      <text>
        <r>
          <rPr>
            <b/>
            <sz val="9"/>
            <color indexed="81"/>
            <rFont val="Tahoma"/>
            <family val="2"/>
            <charset val="204"/>
          </rPr>
          <t>Kalin:</t>
        </r>
        <r>
          <rPr>
            <sz val="9"/>
            <color indexed="81"/>
            <rFont val="Tahoma"/>
            <family val="2"/>
            <charset val="204"/>
          </rPr>
          <t xml:space="preserve">
Редът да се използва при наличие на съществени постъпления и плащания!</t>
        </r>
      </text>
    </comment>
    <comment ref="A47" authorId="0" shapeId="0" xr:uid="{00000000-0006-0000-0300-000009000000}">
      <text>
        <r>
          <rPr>
            <b/>
            <sz val="9"/>
            <color indexed="81"/>
            <rFont val="Tahoma"/>
            <family val="2"/>
            <charset val="204"/>
          </rPr>
          <t>Kalin:</t>
        </r>
        <r>
          <rPr>
            <sz val="9"/>
            <color indexed="81"/>
            <rFont val="Tahoma"/>
            <family val="2"/>
            <charset val="204"/>
          </rPr>
          <t xml:space="preserve">
Редът да се използва при наличие на съществени постъпления и плащания!
Ако не сумите се представят нетно на горния ред!</t>
        </r>
      </text>
    </comment>
    <comment ref="A48" authorId="0" shapeId="0" xr:uid="{00000000-0006-0000-0300-00000A000000}">
      <text>
        <r>
          <rPr>
            <b/>
            <sz val="9"/>
            <color indexed="81"/>
            <rFont val="Tahoma"/>
            <family val="2"/>
            <charset val="204"/>
          </rPr>
          <t>Kalin:</t>
        </r>
        <r>
          <rPr>
            <sz val="9"/>
            <color indexed="81"/>
            <rFont val="Tahoma"/>
            <family val="2"/>
            <charset val="204"/>
          </rPr>
          <t xml:space="preserve">
Редът да се използва при наличие на съществени постъпления и плащания!
Ако не сумите се представят нетно на горния ред!</t>
        </r>
      </text>
    </comment>
    <comment ref="A57" authorId="0" shapeId="0" xr:uid="{00000000-0006-0000-0300-00000B000000}">
      <text>
        <r>
          <rPr>
            <b/>
            <sz val="9"/>
            <color indexed="81"/>
            <rFont val="Tahoma"/>
            <family val="2"/>
            <charset val="204"/>
          </rPr>
          <t>Kalin:</t>
        </r>
        <r>
          <rPr>
            <sz val="9"/>
            <color indexed="81"/>
            <rFont val="Tahoma"/>
            <family val="2"/>
            <charset val="204"/>
          </rPr>
          <t xml:space="preserve">
Редът да се изпозва при наличие на съществени суми!</t>
        </r>
      </text>
    </comment>
    <comment ref="A66" authorId="0" shapeId="0" xr:uid="{00000000-0006-0000-0300-00000C000000}">
      <text>
        <r>
          <rPr>
            <b/>
            <sz val="9"/>
            <color indexed="81"/>
            <rFont val="Tahoma"/>
            <family val="2"/>
            <charset val="204"/>
          </rPr>
          <t>Kalin:</t>
        </r>
        <r>
          <rPr>
            <sz val="9"/>
            <color indexed="81"/>
            <rFont val="Tahoma"/>
            <family val="2"/>
            <charset val="204"/>
          </rPr>
          <t xml:space="preserve">
Редът да се използва при наличие на съществени постъпления и плащания!</t>
        </r>
      </text>
    </comment>
    <comment ref="A67" authorId="0" shapeId="0" xr:uid="{00000000-0006-0000-0300-00000D000000}">
      <text>
        <r>
          <rPr>
            <b/>
            <sz val="9"/>
            <color indexed="81"/>
            <rFont val="Tahoma"/>
            <family val="2"/>
            <charset val="204"/>
          </rPr>
          <t>Kalin:</t>
        </r>
        <r>
          <rPr>
            <sz val="9"/>
            <color indexed="81"/>
            <rFont val="Tahoma"/>
            <family val="2"/>
            <charset val="204"/>
          </rPr>
          <t xml:space="preserve">
Редът да се използва при наличие на съществени постъпления и плащания!</t>
        </r>
      </text>
    </comment>
    <comment ref="A69" authorId="0" shapeId="0" xr:uid="{00000000-0006-0000-0300-00000E000000}">
      <text>
        <r>
          <rPr>
            <b/>
            <sz val="9"/>
            <color indexed="81"/>
            <rFont val="Tahoma"/>
            <family val="2"/>
            <charset val="204"/>
          </rPr>
          <t>Kalin:</t>
        </r>
        <r>
          <rPr>
            <sz val="9"/>
            <color indexed="81"/>
            <rFont val="Tahoma"/>
            <family val="2"/>
            <charset val="204"/>
          </rPr>
          <t xml:space="preserve">
Редът да се използва при наличие на съществени постъпления и плащания!
Ако не сумите се представят нетно на горния ред!</t>
        </r>
      </text>
    </comment>
    <comment ref="A70" authorId="0" shapeId="0" xr:uid="{00000000-0006-0000-0300-00000F000000}">
      <text>
        <r>
          <rPr>
            <b/>
            <sz val="9"/>
            <color indexed="81"/>
            <rFont val="Tahoma"/>
            <family val="2"/>
            <charset val="204"/>
          </rPr>
          <t>Kalin:</t>
        </r>
        <r>
          <rPr>
            <sz val="9"/>
            <color indexed="81"/>
            <rFont val="Tahoma"/>
            <family val="2"/>
            <charset val="204"/>
          </rPr>
          <t xml:space="preserve">
Редът да се използва при наличие на съществени постъпления и плащания!
Ако не сумите се представят нетно на горния ред!</t>
        </r>
      </text>
    </comment>
  </commentList>
</comments>
</file>

<file path=xl/sharedStrings.xml><?xml version="1.0" encoding="utf-8"?>
<sst xmlns="http://schemas.openxmlformats.org/spreadsheetml/2006/main" count="271" uniqueCount="192">
  <si>
    <t>ТК-ИМОТИ АД</t>
  </si>
  <si>
    <t>Представляващи:</t>
  </si>
  <si>
    <t>Съставител:</t>
  </si>
  <si>
    <t>Борислава Юриева Фивейска</t>
  </si>
  <si>
    <t>Мила Валентинова Павлова</t>
  </si>
  <si>
    <t xml:space="preserve">            Марин Иванов Стоев </t>
  </si>
  <si>
    <t>МЕЖДИНЕН КОНСОЛИДИРАН ФИНАНСОВ ОТЧЕТ</t>
  </si>
  <si>
    <t>Приложение</t>
  </si>
  <si>
    <t>АКТИВ</t>
  </si>
  <si>
    <t>BGN'000</t>
  </si>
  <si>
    <t>Нетекущи активи</t>
  </si>
  <si>
    <t>Имоти, машини и съоръжения</t>
  </si>
  <si>
    <t>Инвестиционни имоти</t>
  </si>
  <si>
    <t>Дълготрайни нематериални активи</t>
  </si>
  <si>
    <t>Нетекущи финансови активи</t>
  </si>
  <si>
    <t>Инвестиции отчетени по метода на собствения капитал</t>
  </si>
  <si>
    <t>Нетекущи търговски и други вземания</t>
  </si>
  <si>
    <t>Активи по отсрочени данъци</t>
  </si>
  <si>
    <t>Търговска репутация</t>
  </si>
  <si>
    <t>Общо нетекущи активи</t>
  </si>
  <si>
    <t>Текущи активи</t>
  </si>
  <si>
    <r>
      <t xml:space="preserve">Активи държани за продажба </t>
    </r>
    <r>
      <rPr>
        <sz val="11"/>
        <color indexed="10"/>
        <rFont val="Garamond"/>
        <family val="1"/>
        <charset val="204"/>
      </rPr>
      <t>/поМСФО5/</t>
    </r>
  </si>
  <si>
    <t>Материални запаси</t>
  </si>
  <si>
    <t>Текущи търговски и други вземания</t>
  </si>
  <si>
    <t>Данъци за въстановяване</t>
  </si>
  <si>
    <t>Текущи финансови активи</t>
  </si>
  <si>
    <t>Пари и парични еквиваленти</t>
  </si>
  <si>
    <t>Общо текущи активи</t>
  </si>
  <si>
    <t>Сума на актива</t>
  </si>
  <si>
    <t>* преизчислен, рекласифициран</t>
  </si>
  <si>
    <t>СОБСТВЕН КАПИТАЛ И ПАСИВ</t>
  </si>
  <si>
    <t>Собствен капитал</t>
  </si>
  <si>
    <t xml:space="preserve"> </t>
  </si>
  <si>
    <t>Основен капитал</t>
  </si>
  <si>
    <t>Регистриран капитал</t>
  </si>
  <si>
    <t>Невнесен капитал</t>
  </si>
  <si>
    <t>Изкупени собствени акции</t>
  </si>
  <si>
    <t>Премии от емисии</t>
  </si>
  <si>
    <t>Резерв от преизчисления</t>
  </si>
  <si>
    <t>Резерв от преоценки</t>
  </si>
  <si>
    <t>Резерви</t>
  </si>
  <si>
    <t>Финансов резултат</t>
  </si>
  <si>
    <t>Натрупани печалби/загуби</t>
  </si>
  <si>
    <t>Печалба/загуба за годината</t>
  </si>
  <si>
    <t>Собствен капитал за групата</t>
  </si>
  <si>
    <t>Неконтролиращо участие</t>
  </si>
  <si>
    <t>Общо собствен капитал</t>
  </si>
  <si>
    <t>Нетекущи  пасиви</t>
  </si>
  <si>
    <t>Нетекущи финансови пасиви</t>
  </si>
  <si>
    <t>Нетекущи търговски и други задължения</t>
  </si>
  <si>
    <t>Нетекущи провизии</t>
  </si>
  <si>
    <t>Пасиви по отсрочени данъци</t>
  </si>
  <si>
    <t>Безвъзмездни средства предоставени от държавата</t>
  </si>
  <si>
    <t>Общо нетекущи  пасиви</t>
  </si>
  <si>
    <t>Текущи пасиви</t>
  </si>
  <si>
    <t>Текущи финансови пасиви</t>
  </si>
  <si>
    <t>Текущи търговски и други задължения</t>
  </si>
  <si>
    <t>Данъчни задължения</t>
  </si>
  <si>
    <t>Задължения към персонала</t>
  </si>
  <si>
    <t>Текущи провизии</t>
  </si>
  <si>
    <r>
      <t xml:space="preserve">Пасиви държани за продажба </t>
    </r>
    <r>
      <rPr>
        <sz val="11"/>
        <color indexed="10"/>
        <rFont val="Garamond"/>
        <family val="1"/>
        <charset val="204"/>
      </rPr>
      <t>/поМСФО5/</t>
    </r>
  </si>
  <si>
    <t>Общо текущи пасиви</t>
  </si>
  <si>
    <t>Сума на собствен капитал и пасива</t>
  </si>
  <si>
    <t xml:space="preserve">Приходи </t>
  </si>
  <si>
    <t>Нетни приходи от продажби</t>
  </si>
  <si>
    <t>Продукция</t>
  </si>
  <si>
    <t>Услуги</t>
  </si>
  <si>
    <t>Стоки</t>
  </si>
  <si>
    <t>Други</t>
  </si>
  <si>
    <t>Приходи от безвъзмездни средства предоставени от държавата</t>
  </si>
  <si>
    <t>Финансови приходи</t>
  </si>
  <si>
    <t xml:space="preserve">Общо приходи </t>
  </si>
  <si>
    <t xml:space="preserve">Разходи </t>
  </si>
  <si>
    <t>Разходи по икономически елементи</t>
  </si>
  <si>
    <t>Използвани суровини, материали и консумативи</t>
  </si>
  <si>
    <t>Разходи за външни услуги</t>
  </si>
  <si>
    <t>Разходи за амортизации</t>
  </si>
  <si>
    <t>Разходи за заплати и осигуровки на персонала</t>
  </si>
  <si>
    <t>Обезценка на активи</t>
  </si>
  <si>
    <t>Други разходи</t>
  </si>
  <si>
    <t>Суми с корективен характер</t>
  </si>
  <si>
    <t>Балансова стойност на продадени активи (без продукция)</t>
  </si>
  <si>
    <t>Разходи капитализирани в стойността на активи</t>
  </si>
  <si>
    <t>Промени в наличностите на готовата продукция и незавършено производство</t>
  </si>
  <si>
    <t xml:space="preserve">Финансови разходи </t>
  </si>
  <si>
    <t>Общо разходи без разходи за данъци</t>
  </si>
  <si>
    <t>Резултат от освобождаване от нетекущи активи</t>
  </si>
  <si>
    <t>Дял от резултати на асоциирани предприятия</t>
  </si>
  <si>
    <t>Печалба/загуба преди разходи за данъци</t>
  </si>
  <si>
    <t>Разход за данъци</t>
  </si>
  <si>
    <t>Текущ данък</t>
  </si>
  <si>
    <t>Изменение за сметка на отсрочени данъци</t>
  </si>
  <si>
    <t>Печалба/загуба от продължаващи дейности</t>
  </si>
  <si>
    <t>Печалба/загуба от преустановени дейности</t>
  </si>
  <si>
    <t>Печалба/загуба</t>
  </si>
  <si>
    <t>в т.ч. печалба/загуба за групата</t>
  </si>
  <si>
    <t>в т.ч. печалба/загуба за неконтролиращото участие</t>
  </si>
  <si>
    <t>Парични  потоци от оперативна дейност</t>
  </si>
  <si>
    <t>Постъпления от контрагенти</t>
  </si>
  <si>
    <t>Плащания на контрагенти</t>
  </si>
  <si>
    <t>Потоци за персонал и социално осигуряване, нето</t>
  </si>
  <si>
    <t>Плащания свързани с персонал и социално осигуряване</t>
  </si>
  <si>
    <t>Постъпления свързани с персонал и социално осигуряване</t>
  </si>
  <si>
    <t>Платени данъци (без корпоративни данъци )</t>
  </si>
  <si>
    <t>Възстановени данъци (без корпоративни данъци )</t>
  </si>
  <si>
    <t xml:space="preserve">Платени корпоративни данъци </t>
  </si>
  <si>
    <t xml:space="preserve">Възтановени корпоративни данъци </t>
  </si>
  <si>
    <t>Платени лихви и такси по получени оборотни заеми</t>
  </si>
  <si>
    <t>Плащания при разпределение на печалба</t>
  </si>
  <si>
    <t>Постъпления от финансов лизинг</t>
  </si>
  <si>
    <t>Курсови разлики, нето</t>
  </si>
  <si>
    <t>Курсови разлики - постъления</t>
  </si>
  <si>
    <t>Курсови разлики - плащания</t>
  </si>
  <si>
    <t>Други парични потоци от оперативна дейност</t>
  </si>
  <si>
    <t>Други парични потоци от оперативна дейност - постъпления</t>
  </si>
  <si>
    <t>Други парични потоци от оперативна дейност - плащания</t>
  </si>
  <si>
    <t>Нетни парични потоци от оперативна дейност</t>
  </si>
  <si>
    <t>Парични потоци от инвестиционна дейност</t>
  </si>
  <si>
    <t>Покупки на дълготрайни активи</t>
  </si>
  <si>
    <t>Постъпления от продажба на дълготрайни активи</t>
  </si>
  <si>
    <t>Покупки на финансови активи</t>
  </si>
  <si>
    <t>Постъпления от продажба на финансови активи</t>
  </si>
  <si>
    <t>Плащания при бизнескомбинации-придобивания</t>
  </si>
  <si>
    <t>Постъпления от продажби на участия</t>
  </si>
  <si>
    <t>Плащания по предоставени заеми</t>
  </si>
  <si>
    <t>Постъпления от предоставени заеми</t>
  </si>
  <si>
    <t>Получени лихви по предоставени заеми</t>
  </si>
  <si>
    <t>Плащания по предоставени депозити</t>
  </si>
  <si>
    <t>Постъпления от предоставени депозити</t>
  </si>
  <si>
    <t>Получени лихви по предоставени депозити</t>
  </si>
  <si>
    <t>Получени дивиденти</t>
  </si>
  <si>
    <t>Други парични потоци от инвестиционна дейност</t>
  </si>
  <si>
    <t>Други парични потоци от инвестиционна дейност - постъпления</t>
  </si>
  <si>
    <t>Други парични потоци от инвестиционна дейност - плащания</t>
  </si>
  <si>
    <t>Нето парични средства използвани в инвестиционната дейност</t>
  </si>
  <si>
    <t>Парични потоци от финансова дейност</t>
  </si>
  <si>
    <t>Постъпления от емитирането на акции или други капиталови инструменти</t>
  </si>
  <si>
    <t>Плащания за обратно изкупуване на акции или други капиталови инструменти</t>
  </si>
  <si>
    <t>Постъпления от промени в участия в дъщерни предприятия, които не
водят до загуба на контрол</t>
  </si>
  <si>
    <t>Плащания за промени в участия в дъщерни предприятия, които не
водят до загуба на контрол</t>
  </si>
  <si>
    <t>Изплатени дивиденти</t>
  </si>
  <si>
    <t>Изплатени дивиденти на малцинствено участие</t>
  </si>
  <si>
    <t>Постъпления по получени заеми</t>
  </si>
  <si>
    <t>Плащания по получени заеми</t>
  </si>
  <si>
    <t>Платени лихви и такси по получени заеми</t>
  </si>
  <si>
    <t>Постъпления по получени депозити</t>
  </si>
  <si>
    <t>Плащания по получени депозити</t>
  </si>
  <si>
    <t>Платени лихви по получени депозити</t>
  </si>
  <si>
    <t>Плащания по финансов лизинг</t>
  </si>
  <si>
    <t>Други парични потоци от финансова дейност</t>
  </si>
  <si>
    <t>Нето парични средства използвани във финансовата дейност</t>
  </si>
  <si>
    <t>Нетно изменение на паричните средства и паричните еквиваленти</t>
  </si>
  <si>
    <t>Парични средства и парични еквиваленти на 1 януари</t>
  </si>
  <si>
    <t>Общи и други резерви</t>
  </si>
  <si>
    <t>Натрупани печалби/ загуби</t>
  </si>
  <si>
    <t>Собствен капитал за Групата</t>
  </si>
  <si>
    <t>Собствен капитал за НУ</t>
  </si>
  <si>
    <t xml:space="preserve">Промени в началните салда, поради промяна в счетоводната политика,  грешки и др. </t>
  </si>
  <si>
    <t>Друг всеобхватен доход</t>
  </si>
  <si>
    <t>Печалби/Загуби от преоценка на нетекущи активи</t>
  </si>
  <si>
    <t>Печалби/Загуби от преоценка на финансови активи, на разположение за продажба</t>
  </si>
  <si>
    <t>Актюерски печалби и загуби</t>
  </si>
  <si>
    <t>Преизчисления на чуждестранни дейности</t>
  </si>
  <si>
    <t>Ефективна част от хеджиране на парични потоци</t>
  </si>
  <si>
    <t>Изменения от прилагане на метода на собствения капитал</t>
  </si>
  <si>
    <t>Резерв на финансови ативи прекласифицирани в печалба или загуба при продажба</t>
  </si>
  <si>
    <t>Резерв от преизчисление на чуждестранни дейности, прекласифициран в печалба или загуба</t>
  </si>
  <si>
    <t>Резерв от хеджирани прогнозни позиции - сделки, прекласифициран в печалба или загуба</t>
  </si>
  <si>
    <t>Данъци върху позиции от друг всеобхватен доход</t>
  </si>
  <si>
    <t>Печалба /загуба за периода</t>
  </si>
  <si>
    <t>Дивиденти</t>
  </si>
  <si>
    <t>Емисия на  капитал</t>
  </si>
  <si>
    <t>Разпределение на печалба</t>
  </si>
  <si>
    <t>Разпределение на резерви</t>
  </si>
  <si>
    <t>Отписан резерв от преоценки</t>
  </si>
  <si>
    <t>Придобити/Освободени дейности</t>
  </si>
  <si>
    <t>Промени в участия в дъщерни предприятия без загуба на контрол</t>
  </si>
  <si>
    <t>Други изменения в собствения капитал</t>
  </si>
  <si>
    <t xml:space="preserve">          Марин Иванов Стоев </t>
  </si>
  <si>
    <t xml:space="preserve">Марин Иванов Стоев </t>
  </si>
  <si>
    <t>Остатък към 31.12.2024 г.</t>
  </si>
  <si>
    <t>За периода от 01.01.2025 г. до 31.03.2025 г.</t>
  </si>
  <si>
    <t>Дата на съставяне: 20 май  2025 година</t>
  </si>
  <si>
    <t>Остатък към 31.03.2025 г.</t>
  </si>
  <si>
    <t>София, 20 май 2025 г.</t>
  </si>
  <si>
    <t>МЕЖДИНЕН КОНСОЛИДИРАН ОТЧЕТ ЗА ДОХОДИТЕ за периода от 01.01.2025 г. до 31.03.2025 г.</t>
  </si>
  <si>
    <t>Парични средства и парични еквиваленти на 31 март</t>
  </si>
  <si>
    <t>МЕЖДИНЕН КОНСОЛИДИРАН ОТЧЕТ ЗА ПАРИЧНИТЕ ПОТОЦИ за периода от 01.01.2025 г. до 31.03.2025 г.</t>
  </si>
  <si>
    <t>МЕЖДИНЕН КОНСОЛИДИРАН ОТЧЕТ ЗА ФИНАНСОВОТО СЪСТОЯНИЕ към 31.03.2025 г.</t>
  </si>
  <si>
    <t>МЕЖДИНЕН КОНСОЛИДИРАН ОТЧЕТ ЗА ПРОМЕНИТЕ В СОБСТВЕНИЯ КАПИТАЛ към 31.3.2025 година</t>
  </si>
  <si>
    <t>Елемент</t>
  </si>
  <si>
    <t>Приложенията от страница 7 до страница 29 са неразделна част от финансовия отчет.</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</si>
</sst>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3" formatCode="_-* #,##0.00_-;\-* #,##0.00_-;_-* &quot;-&quot;??_-;_-@_-"/>
    <numFmt numFmtId="164" formatCode="dd\.mm\.yyyy\ &quot;г.&quot;;@"/>
    <numFmt numFmtId="165" formatCode="_(* #,##0_);_(* \(#,##0\);_(* &quot;-&quot;??_);_(@_)"/>
    <numFmt numFmtId="166" formatCode="_(* #,##0_);_(* \(#,##0\);_(* &quot;-&quot;_);_(@_)"/>
    <numFmt numFmtId="167" formatCode="_(* #,##0.00_);_(* \(#,##0.00\);_(* &quot;-&quot;??_);_(@_)"/>
    <numFmt numFmtId="168" formatCode="_(* #,##0.00_);_(* \(#,##0.00\);_(* &quot;-&quot;_);_(@_)"/>
  </numFmts>
  <fonts count="41">
    <font>
      <sz val="11"/>
      <color theme="1"/>
      <name val="Calibri"/>
      <family val="2"/>
      <scheme val="minor"/>
    </font>
    <font>
      <sz val="11"/>
      <color theme="1"/>
      <name val="Calibri"/>
      <family val="2"/>
      <scheme val="minor"/>
    </font>
    <font>
      <sz val="10"/>
      <color rgb="FF000000"/>
      <name val="Garamond"/>
      <family val="1"/>
      <charset val="204"/>
    </font>
    <font>
      <b/>
      <i/>
      <u/>
      <sz val="20"/>
      <color rgb="FF000000"/>
      <name val="Garamond"/>
      <family val="1"/>
      <charset val="204"/>
    </font>
    <font>
      <i/>
      <sz val="23"/>
      <color rgb="FF000000"/>
      <name val="Garamond"/>
      <family val="1"/>
      <charset val="204"/>
    </font>
    <font>
      <b/>
      <sz val="16"/>
      <color rgb="FF000000"/>
      <name val="Garamond"/>
      <family val="1"/>
      <charset val="204"/>
    </font>
    <font>
      <b/>
      <sz val="11"/>
      <color rgb="FF000000"/>
      <name val="Garamond"/>
      <family val="1"/>
      <charset val="204"/>
    </font>
    <font>
      <b/>
      <sz val="11"/>
      <color theme="1"/>
      <name val="Garamond"/>
      <family val="1"/>
      <charset val="204"/>
    </font>
    <font>
      <b/>
      <sz val="11"/>
      <name val="Garamond"/>
      <family val="1"/>
      <charset val="204"/>
    </font>
    <font>
      <sz val="11"/>
      <name val="Garamond"/>
      <family val="1"/>
      <charset val="204"/>
    </font>
    <font>
      <b/>
      <sz val="8"/>
      <name val="Garamond"/>
      <family val="1"/>
      <charset val="204"/>
    </font>
    <font>
      <i/>
      <sz val="11"/>
      <name val="Garamond"/>
      <family val="1"/>
      <charset val="204"/>
    </font>
    <font>
      <sz val="10"/>
      <color theme="0"/>
      <name val="Garamond"/>
      <family val="1"/>
      <charset val="204"/>
    </font>
    <font>
      <b/>
      <sz val="12"/>
      <name val="Garamond"/>
      <family val="1"/>
      <charset val="204"/>
    </font>
    <font>
      <sz val="10"/>
      <name val="OpalB"/>
      <charset val="204"/>
    </font>
    <font>
      <sz val="11"/>
      <color indexed="10"/>
      <name val="Garamond"/>
      <family val="1"/>
      <charset val="204"/>
    </font>
    <font>
      <b/>
      <i/>
      <sz val="11"/>
      <name val="Garamond"/>
      <family val="1"/>
      <charset val="204"/>
    </font>
    <font>
      <b/>
      <sz val="11"/>
      <color theme="0"/>
      <name val="Garamond"/>
      <family val="1"/>
      <charset val="204"/>
    </font>
    <font>
      <sz val="10"/>
      <name val="Garamond"/>
      <family val="1"/>
      <charset val="204"/>
    </font>
    <font>
      <sz val="11"/>
      <color theme="0"/>
      <name val="Garamond"/>
      <family val="1"/>
      <charset val="204"/>
    </font>
    <font>
      <b/>
      <sz val="11"/>
      <color rgb="FFFF0000"/>
      <name val="Garamond"/>
      <family val="1"/>
      <charset val="204"/>
    </font>
    <font>
      <sz val="10"/>
      <name val="OpalB"/>
    </font>
    <font>
      <b/>
      <i/>
      <sz val="11"/>
      <color indexed="8"/>
      <name val="Garamond"/>
      <family val="1"/>
      <charset val="204"/>
    </font>
    <font>
      <b/>
      <sz val="11"/>
      <color rgb="FF0000FF"/>
      <name val="Garamond"/>
      <family val="1"/>
      <charset val="204"/>
    </font>
    <font>
      <sz val="11"/>
      <color rgb="FF0000FF"/>
      <name val="Garamond"/>
      <family val="1"/>
      <charset val="204"/>
    </font>
    <font>
      <b/>
      <sz val="11"/>
      <color indexed="8"/>
      <name val="Garamond"/>
      <family val="1"/>
      <charset val="204"/>
    </font>
    <font>
      <sz val="10"/>
      <name val="Hebar"/>
      <family val="2"/>
    </font>
    <font>
      <sz val="10"/>
      <color rgb="FF0000FF"/>
      <name val="Garamond"/>
      <family val="1"/>
      <charset val="204"/>
    </font>
    <font>
      <b/>
      <i/>
      <sz val="10"/>
      <name val="Garamond"/>
      <family val="1"/>
      <charset val="204"/>
    </font>
    <font>
      <sz val="11"/>
      <color indexed="8"/>
      <name val="Garamond"/>
      <family val="1"/>
      <charset val="204"/>
    </font>
    <font>
      <sz val="11"/>
      <color rgb="FFFF0000"/>
      <name val="Garamond"/>
      <family val="1"/>
      <charset val="204"/>
    </font>
    <font>
      <b/>
      <sz val="9"/>
      <color indexed="81"/>
      <name val="Tahoma"/>
      <family val="2"/>
      <charset val="204"/>
    </font>
    <font>
      <sz val="9"/>
      <color indexed="81"/>
      <name val="Tahoma"/>
      <family val="2"/>
      <charset val="204"/>
    </font>
    <font>
      <b/>
      <sz val="10"/>
      <name val="Garamond"/>
      <family val="1"/>
      <charset val="204"/>
    </font>
    <font>
      <b/>
      <i/>
      <sz val="10"/>
      <color rgb="FFFF0000"/>
      <name val="Garamond"/>
      <family val="1"/>
      <charset val="204"/>
    </font>
    <font>
      <b/>
      <sz val="9"/>
      <color rgb="FFFF0000"/>
      <name val="Garamond"/>
      <family val="1"/>
      <charset val="204"/>
    </font>
    <font>
      <b/>
      <i/>
      <sz val="10"/>
      <color rgb="FF0000FF"/>
      <name val="Garamond"/>
      <family val="1"/>
      <charset val="204"/>
    </font>
    <font>
      <b/>
      <sz val="9"/>
      <color rgb="FF0000FF"/>
      <name val="Garamond"/>
      <family val="1"/>
      <charset val="204"/>
    </font>
    <font>
      <b/>
      <sz val="10"/>
      <color indexed="8"/>
      <name val="Garamond"/>
      <family val="1"/>
      <charset val="204"/>
    </font>
    <font>
      <sz val="16"/>
      <name val="Times New Roman"/>
      <family val="1"/>
      <charset val="204"/>
    </font>
    <font>
      <i/>
      <sz val="10"/>
      <name val="Garamond"/>
      <family val="1"/>
      <charset val="204"/>
    </font>
  </fonts>
  <fills count="6">
    <fill>
      <patternFill patternType="none"/>
    </fill>
    <fill>
      <patternFill patternType="gray125"/>
    </fill>
    <fill>
      <patternFill patternType="solid">
        <fgColor rgb="FFFFFFFF"/>
        <bgColor indexed="64"/>
      </patternFill>
    </fill>
    <fill>
      <patternFill patternType="solid">
        <fgColor indexed="43"/>
        <bgColor indexed="64"/>
      </patternFill>
    </fill>
    <fill>
      <patternFill patternType="solid">
        <fgColor theme="0"/>
        <bgColor indexed="64"/>
      </patternFill>
    </fill>
    <fill>
      <patternFill patternType="solid">
        <fgColor indexed="9"/>
        <bgColor indexed="64"/>
      </patternFill>
    </fill>
  </fills>
  <borders count="6">
    <border>
      <left/>
      <right/>
      <top/>
      <bottom/>
      <diagonal/>
    </border>
    <border>
      <left/>
      <right/>
      <top/>
      <bottom style="thin">
        <color indexed="64"/>
      </bottom>
      <diagonal/>
    </border>
    <border>
      <left/>
      <right/>
      <top style="thin">
        <color indexed="64"/>
      </top>
      <bottom/>
      <diagonal/>
    </border>
    <border>
      <left/>
      <right/>
      <top style="thin">
        <color indexed="64"/>
      </top>
      <bottom style="double">
        <color indexed="64"/>
      </bottom>
      <diagonal/>
    </border>
    <border>
      <left/>
      <right/>
      <top style="thin">
        <color indexed="64"/>
      </top>
      <bottom style="thin">
        <color indexed="64"/>
      </bottom>
      <diagonal/>
    </border>
    <border>
      <left/>
      <right/>
      <top style="thin">
        <color indexed="64"/>
      </top>
      <bottom style="medium">
        <color indexed="64"/>
      </bottom>
      <diagonal/>
    </border>
  </borders>
  <cellStyleXfs count="7">
    <xf numFmtId="0" fontId="0" fillId="0" borderId="0"/>
    <xf numFmtId="43" fontId="1" fillId="0" borderId="0" applyFont="0" applyFill="0" applyBorder="0" applyAlignment="0" applyProtection="0"/>
    <xf numFmtId="0" fontId="14" fillId="0" borderId="0"/>
    <xf numFmtId="0" fontId="21" fillId="0" borderId="0"/>
    <xf numFmtId="0" fontId="26" fillId="0" borderId="0"/>
    <xf numFmtId="0" fontId="21" fillId="0" borderId="0"/>
    <xf numFmtId="0" fontId="26" fillId="0" borderId="0"/>
  </cellStyleXfs>
  <cellXfs count="255">
    <xf numFmtId="0" fontId="0" fillId="0" borderId="0" xfId="0"/>
    <xf numFmtId="0" fontId="2" fillId="2" borderId="0" xfId="0" applyFont="1" applyFill="1" applyAlignment="1">
      <alignment vertical="center"/>
    </xf>
    <xf numFmtId="0" fontId="0" fillId="0" borderId="0" xfId="0" applyAlignment="1">
      <alignment vertical="center" wrapText="1"/>
    </xf>
    <xf numFmtId="165" fontId="17" fillId="4" borderId="0" xfId="2" applyNumberFormat="1" applyFont="1" applyFill="1" applyAlignment="1" applyProtection="1">
      <alignment vertical="center"/>
      <protection hidden="1"/>
    </xf>
    <xf numFmtId="0" fontId="23" fillId="4" borderId="0" xfId="0" applyFont="1" applyFill="1" applyAlignment="1">
      <alignment horizontal="right" vertical="center"/>
    </xf>
    <xf numFmtId="0" fontId="24" fillId="4" borderId="0" xfId="0" applyFont="1" applyFill="1"/>
    <xf numFmtId="3" fontId="23" fillId="4" borderId="0" xfId="0" applyNumberFormat="1" applyFont="1" applyFill="1"/>
    <xf numFmtId="0" fontId="25" fillId="4" borderId="0" xfId="3" applyFont="1" applyFill="1" applyAlignment="1">
      <alignment vertical="center"/>
    </xf>
    <xf numFmtId="0" fontId="22" fillId="4" borderId="0" xfId="0" applyFont="1" applyFill="1"/>
    <xf numFmtId="0" fontId="9" fillId="4" borderId="0" xfId="0" applyFont="1" applyFill="1" applyAlignment="1">
      <alignment horizontal="center" wrapText="1"/>
    </xf>
    <xf numFmtId="0" fontId="9" fillId="4" borderId="0" xfId="0" applyFont="1" applyFill="1" applyAlignment="1">
      <alignment horizontal="center"/>
    </xf>
    <xf numFmtId="0" fontId="9" fillId="4" borderId="0" xfId="0" applyFont="1" applyFill="1"/>
    <xf numFmtId="0" fontId="8" fillId="4" borderId="0" xfId="0" applyFont="1" applyFill="1"/>
    <xf numFmtId="0" fontId="8" fillId="4" borderId="0" xfId="3" applyFont="1" applyFill="1" applyAlignment="1">
      <alignment vertical="center"/>
    </xf>
    <xf numFmtId="0" fontId="18" fillId="4" borderId="0" xfId="0" applyFont="1" applyFill="1"/>
    <xf numFmtId="0" fontId="8" fillId="4" borderId="0" xfId="4" applyFont="1" applyFill="1" applyAlignment="1">
      <alignment horizontal="right"/>
    </xf>
    <xf numFmtId="0" fontId="8" fillId="4" borderId="0" xfId="4" applyFont="1" applyFill="1"/>
    <xf numFmtId="166" fontId="23" fillId="4" borderId="0" xfId="0" applyNumberFormat="1" applyFont="1" applyFill="1" applyAlignment="1">
      <alignment horizontal="right"/>
    </xf>
    <xf numFmtId="0" fontId="27" fillId="4" borderId="0" xfId="0" applyFont="1" applyFill="1"/>
    <xf numFmtId="0" fontId="28" fillId="4" borderId="0" xfId="0" applyFont="1" applyFill="1"/>
    <xf numFmtId="0" fontId="18" fillId="4" borderId="0" xfId="0" applyFont="1" applyFill="1" applyAlignment="1">
      <alignment horizontal="center"/>
    </xf>
    <xf numFmtId="166" fontId="18" fillId="4" borderId="0" xfId="0" applyNumberFormat="1" applyFont="1" applyFill="1" applyAlignment="1">
      <alignment horizontal="right"/>
    </xf>
    <xf numFmtId="0" fontId="8" fillId="0" borderId="0" xfId="3" applyFont="1" applyAlignment="1">
      <alignment vertical="center"/>
    </xf>
    <xf numFmtId="0" fontId="9" fillId="0" borderId="0" xfId="5" quotePrefix="1" applyFont="1" applyAlignment="1">
      <alignment horizontal="left" vertical="center"/>
    </xf>
    <xf numFmtId="15" fontId="25" fillId="0" borderId="0" xfId="3" applyNumberFormat="1" applyFont="1" applyAlignment="1">
      <alignment horizontal="center" vertical="center" wrapText="1"/>
    </xf>
    <xf numFmtId="166" fontId="25" fillId="0" borderId="0" xfId="6" applyNumberFormat="1" applyFont="1" applyAlignment="1">
      <alignment horizontal="right" vertical="center" wrapText="1"/>
    </xf>
    <xf numFmtId="49" fontId="25" fillId="0" borderId="0" xfId="6" applyNumberFormat="1" applyFont="1" applyAlignment="1">
      <alignment horizontal="right" vertical="center" wrapText="1"/>
    </xf>
    <xf numFmtId="0" fontId="25" fillId="0" borderId="0" xfId="4" applyFont="1" applyAlignment="1">
      <alignment vertical="top" wrapText="1"/>
    </xf>
    <xf numFmtId="0" fontId="9" fillId="0" borderId="0" xfId="4" applyFont="1" applyAlignment="1">
      <alignment horizontal="center"/>
    </xf>
    <xf numFmtId="166" fontId="9" fillId="0" borderId="0" xfId="4" applyNumberFormat="1" applyFont="1" applyAlignment="1">
      <alignment horizontal="right"/>
    </xf>
    <xf numFmtId="166" fontId="9" fillId="0" borderId="0" xfId="4" applyNumberFormat="1" applyFont="1"/>
    <xf numFmtId="0" fontId="29" fillId="0" borderId="0" xfId="4" applyFont="1" applyAlignment="1" applyProtection="1">
      <alignment vertical="top" wrapText="1"/>
      <protection locked="0"/>
    </xf>
    <xf numFmtId="0" fontId="9" fillId="0" borderId="0" xfId="4" applyFont="1" applyAlignment="1" applyProtection="1">
      <alignment horizontal="center"/>
      <protection locked="0"/>
    </xf>
    <xf numFmtId="166" fontId="9" fillId="0" borderId="0" xfId="4" applyNumberFormat="1" applyFont="1" applyAlignment="1" applyProtection="1">
      <alignment horizontal="right"/>
      <protection locked="0"/>
    </xf>
    <xf numFmtId="166" fontId="9" fillId="0" borderId="0" xfId="4" applyNumberFormat="1" applyFont="1" applyProtection="1">
      <protection locked="0"/>
    </xf>
    <xf numFmtId="0" fontId="9" fillId="0" borderId="0" xfId="4" applyFont="1" applyAlignment="1" applyProtection="1">
      <alignment vertical="top" wrapText="1"/>
      <protection locked="0"/>
    </xf>
    <xf numFmtId="0" fontId="30" fillId="0" borderId="0" xfId="4" applyFont="1" applyAlignment="1" applyProtection="1">
      <alignment vertical="top" wrapText="1"/>
      <protection locked="0"/>
    </xf>
    <xf numFmtId="0" fontId="8" fillId="0" borderId="0" xfId="4" applyFont="1" applyAlignment="1" applyProtection="1">
      <alignment horizontal="center"/>
      <protection locked="0"/>
    </xf>
    <xf numFmtId="0" fontId="9" fillId="0" borderId="0" xfId="4" applyFont="1" applyAlignment="1">
      <alignment vertical="top" wrapText="1"/>
    </xf>
    <xf numFmtId="166" fontId="8" fillId="3" borderId="3" xfId="4" applyNumberFormat="1" applyFont="1" applyFill="1" applyBorder="1" applyAlignment="1">
      <alignment horizontal="left"/>
    </xf>
    <xf numFmtId="0" fontId="8" fillId="0" borderId="0" xfId="4" applyFont="1" applyAlignment="1">
      <alignment horizontal="center"/>
    </xf>
    <xf numFmtId="166" fontId="8" fillId="3" borderId="3" xfId="4" applyNumberFormat="1" applyFont="1" applyFill="1" applyBorder="1" applyAlignment="1">
      <alignment horizontal="right"/>
    </xf>
    <xf numFmtId="166" fontId="8" fillId="0" borderId="0" xfId="4" applyNumberFormat="1" applyFont="1"/>
    <xf numFmtId="0" fontId="29" fillId="0" borderId="0" xfId="4" applyFont="1" applyAlignment="1">
      <alignment vertical="top" wrapText="1"/>
    </xf>
    <xf numFmtId="0" fontId="29" fillId="0" borderId="0" xfId="4" applyFont="1" applyAlignment="1" applyProtection="1">
      <alignment vertical="top"/>
      <protection locked="0"/>
    </xf>
    <xf numFmtId="0" fontId="9" fillId="0" borderId="0" xfId="4" applyFont="1" applyAlignment="1" applyProtection="1">
      <alignment vertical="top"/>
      <protection locked="0"/>
    </xf>
    <xf numFmtId="0" fontId="9" fillId="0" borderId="0" xfId="4" applyFont="1"/>
    <xf numFmtId="166" fontId="8" fillId="3" borderId="4" xfId="4" applyNumberFormat="1" applyFont="1" applyFill="1" applyBorder="1" applyAlignment="1">
      <alignment horizontal="left" vertical="justify"/>
    </xf>
    <xf numFmtId="166" fontId="8" fillId="3" borderId="4" xfId="4" applyNumberFormat="1" applyFont="1" applyFill="1" applyBorder="1" applyAlignment="1">
      <alignment horizontal="right"/>
    </xf>
    <xf numFmtId="166" fontId="8" fillId="0" borderId="0" xfId="4" applyNumberFormat="1" applyFont="1" applyAlignment="1">
      <alignment horizontal="center"/>
    </xf>
    <xf numFmtId="166" fontId="8" fillId="3" borderId="4" xfId="4" applyNumberFormat="1" applyFont="1" applyFill="1" applyBorder="1" applyAlignment="1" applyProtection="1">
      <alignment horizontal="right"/>
      <protection locked="0"/>
    </xf>
    <xf numFmtId="166" fontId="8" fillId="0" borderId="0" xfId="4" applyNumberFormat="1" applyFont="1" applyAlignment="1" applyProtection="1">
      <alignment horizontal="center"/>
      <protection locked="0"/>
    </xf>
    <xf numFmtId="166" fontId="8" fillId="3" borderId="5" xfId="4" applyNumberFormat="1" applyFont="1" applyFill="1" applyBorder="1" applyAlignment="1">
      <alignment horizontal="left" vertical="justify"/>
    </xf>
    <xf numFmtId="166" fontId="8" fillId="3" borderId="5" xfId="4" applyNumberFormat="1" applyFont="1" applyFill="1" applyBorder="1" applyAlignment="1">
      <alignment horizontal="right"/>
    </xf>
    <xf numFmtId="166" fontId="8" fillId="4" borderId="0" xfId="4" applyNumberFormat="1" applyFont="1" applyFill="1" applyAlignment="1" applyProtection="1">
      <alignment horizontal="left" vertical="justify"/>
      <protection locked="0"/>
    </xf>
    <xf numFmtId="0" fontId="8" fillId="4" borderId="0" xfId="4" applyFont="1" applyFill="1" applyAlignment="1" applyProtection="1">
      <alignment horizontal="center"/>
      <protection locked="0"/>
    </xf>
    <xf numFmtId="166" fontId="8" fillId="4" borderId="0" xfId="4" applyNumberFormat="1" applyFont="1" applyFill="1" applyAlignment="1" applyProtection="1">
      <alignment horizontal="right"/>
      <protection locked="0"/>
    </xf>
    <xf numFmtId="166" fontId="8" fillId="4" borderId="0" xfId="4" applyNumberFormat="1" applyFont="1" applyFill="1" applyAlignment="1" applyProtection="1">
      <alignment horizontal="center"/>
      <protection locked="0"/>
    </xf>
    <xf numFmtId="0" fontId="18" fillId="0" borderId="0" xfId="6" applyFont="1" applyProtection="1">
      <protection locked="0"/>
    </xf>
    <xf numFmtId="0" fontId="18" fillId="0" borderId="0" xfId="0" applyFont="1" applyProtection="1">
      <protection locked="0"/>
    </xf>
    <xf numFmtId="0" fontId="33" fillId="0" borderId="0" xfId="0" applyFont="1" applyAlignment="1" applyProtection="1">
      <alignment horizontal="right"/>
      <protection locked="0"/>
    </xf>
    <xf numFmtId="0" fontId="28" fillId="0" borderId="0" xfId="6" applyFont="1" applyAlignment="1" applyProtection="1">
      <alignment horizontal="right" vertical="top"/>
      <protection locked="0"/>
    </xf>
    <xf numFmtId="0" fontId="33" fillId="0" borderId="0" xfId="6" applyFont="1" applyAlignment="1" applyProtection="1">
      <alignment vertical="center"/>
      <protection locked="0"/>
    </xf>
    <xf numFmtId="165" fontId="8" fillId="0" borderId="1" xfId="1" applyNumberFormat="1" applyFont="1" applyFill="1" applyBorder="1" applyAlignment="1" applyProtection="1">
      <alignment vertical="center"/>
      <protection locked="0"/>
    </xf>
    <xf numFmtId="165" fontId="8" fillId="0" borderId="0" xfId="1" applyNumberFormat="1" applyFont="1" applyFill="1" applyBorder="1" applyAlignment="1" applyProtection="1">
      <alignment vertical="center"/>
      <protection locked="0"/>
    </xf>
    <xf numFmtId="165" fontId="8" fillId="3" borderId="5" xfId="1" applyNumberFormat="1" applyFont="1" applyFill="1" applyBorder="1" applyAlignment="1" applyProtection="1">
      <alignment horizontal="left" vertical="center"/>
      <protection locked="0"/>
    </xf>
    <xf numFmtId="165" fontId="8" fillId="3" borderId="5" xfId="1" applyNumberFormat="1" applyFont="1" applyFill="1" applyBorder="1" applyAlignment="1" applyProtection="1">
      <alignment vertical="center"/>
      <protection locked="0"/>
    </xf>
    <xf numFmtId="165" fontId="8" fillId="3" borderId="5" xfId="1" applyNumberFormat="1" applyFont="1" applyFill="1" applyBorder="1" applyAlignment="1" applyProtection="1">
      <alignment vertical="center"/>
    </xf>
    <xf numFmtId="165" fontId="8" fillId="0" borderId="0" xfId="1" applyNumberFormat="1" applyFont="1" applyFill="1" applyBorder="1" applyAlignment="1" applyProtection="1">
      <alignment horizontal="left" vertical="center"/>
      <protection locked="0"/>
    </xf>
    <xf numFmtId="165" fontId="8" fillId="0" borderId="0" xfId="1" applyNumberFormat="1" applyFont="1" applyFill="1" applyBorder="1" applyAlignment="1" applyProtection="1">
      <alignment horizontal="right" vertical="center"/>
      <protection locked="0"/>
    </xf>
    <xf numFmtId="165" fontId="8" fillId="0" borderId="1" xfId="1" applyNumberFormat="1" applyFont="1" applyFill="1" applyBorder="1" applyAlignment="1" applyProtection="1">
      <alignment vertical="center"/>
    </xf>
    <xf numFmtId="0" fontId="18" fillId="0" borderId="4" xfId="6" applyFont="1" applyBorder="1" applyAlignment="1" applyProtection="1">
      <alignment vertical="center" wrapText="1"/>
      <protection locked="0"/>
    </xf>
    <xf numFmtId="0" fontId="18" fillId="0" borderId="0" xfId="6" applyFont="1" applyAlignment="1" applyProtection="1">
      <alignment vertical="center" wrapText="1"/>
      <protection locked="0"/>
    </xf>
    <xf numFmtId="165" fontId="20" fillId="4" borderId="0" xfId="1" applyNumberFormat="1" applyFont="1" applyFill="1" applyBorder="1" applyAlignment="1" applyProtection="1">
      <alignment horizontal="left" vertical="center"/>
    </xf>
    <xf numFmtId="0" fontId="33" fillId="0" borderId="0" xfId="6" applyFont="1" applyAlignment="1">
      <alignment vertical="center"/>
    </xf>
    <xf numFmtId="165" fontId="20" fillId="4" borderId="0" xfId="1" applyNumberFormat="1" applyFont="1" applyFill="1" applyBorder="1" applyAlignment="1" applyProtection="1">
      <alignment horizontal="right" vertical="center"/>
    </xf>
    <xf numFmtId="165" fontId="20" fillId="4" borderId="0" xfId="1" applyNumberFormat="1" applyFont="1" applyFill="1" applyBorder="1" applyAlignment="1" applyProtection="1">
      <alignment vertical="center"/>
    </xf>
    <xf numFmtId="165" fontId="8" fillId="3" borderId="4" xfId="1" applyNumberFormat="1" applyFont="1" applyFill="1" applyBorder="1" applyAlignment="1" applyProtection="1">
      <alignment horizontal="left" vertical="center"/>
      <protection locked="0"/>
    </xf>
    <xf numFmtId="165" fontId="8" fillId="3" borderId="4" xfId="1" applyNumberFormat="1" applyFont="1" applyFill="1" applyBorder="1" applyAlignment="1" applyProtection="1">
      <alignment horizontal="right" vertical="center"/>
    </xf>
    <xf numFmtId="165" fontId="8" fillId="0" borderId="0" xfId="1" applyNumberFormat="1" applyFont="1" applyFill="1" applyBorder="1" applyAlignment="1" applyProtection="1">
      <alignment vertical="center"/>
    </xf>
    <xf numFmtId="0" fontId="28" fillId="0" borderId="4" xfId="0" applyFont="1" applyBorder="1" applyAlignment="1" applyProtection="1">
      <alignment vertical="top" wrapText="1"/>
      <protection locked="0"/>
    </xf>
    <xf numFmtId="0" fontId="28" fillId="0" borderId="0" xfId="0" applyFont="1" applyAlignment="1" applyProtection="1">
      <alignment vertical="top" wrapText="1"/>
      <protection locked="0"/>
    </xf>
    <xf numFmtId="0" fontId="18" fillId="0" borderId="0" xfId="0" applyFont="1" applyAlignment="1" applyProtection="1">
      <alignment vertical="top" wrapText="1"/>
      <protection locked="0"/>
    </xf>
    <xf numFmtId="165" fontId="9" fillId="0" borderId="0" xfId="1" applyNumberFormat="1" applyFont="1" applyFill="1" applyBorder="1" applyAlignment="1" applyProtection="1">
      <alignment vertical="center"/>
      <protection locked="0"/>
    </xf>
    <xf numFmtId="165" fontId="8" fillId="0" borderId="0" xfId="1" applyNumberFormat="1" applyFont="1" applyFill="1" applyBorder="1" applyAlignment="1" applyProtection="1">
      <alignment horizontal="right" vertical="center"/>
    </xf>
    <xf numFmtId="0" fontId="28" fillId="0" borderId="1" xfId="0" applyFont="1" applyBorder="1" applyAlignment="1" applyProtection="1">
      <alignment vertical="top" wrapText="1"/>
      <protection locked="0"/>
    </xf>
    <xf numFmtId="0" fontId="34" fillId="0" borderId="4" xfId="0" applyFont="1" applyBorder="1" applyAlignment="1" applyProtection="1">
      <alignment vertical="top" wrapText="1"/>
      <protection locked="0"/>
    </xf>
    <xf numFmtId="165" fontId="35" fillId="4" borderId="0" xfId="1" applyNumberFormat="1" applyFont="1" applyFill="1" applyBorder="1" applyAlignment="1" applyProtection="1">
      <alignment horizontal="left" vertical="center"/>
    </xf>
    <xf numFmtId="165" fontId="8" fillId="3" borderId="4" xfId="1" applyNumberFormat="1" applyFont="1" applyFill="1" applyBorder="1" applyAlignment="1" applyProtection="1">
      <alignment horizontal="left" vertical="center"/>
    </xf>
    <xf numFmtId="165" fontId="8" fillId="5" borderId="0" xfId="1" applyNumberFormat="1" applyFont="1" applyFill="1" applyBorder="1" applyAlignment="1" applyProtection="1">
      <alignment horizontal="right" vertical="center"/>
    </xf>
    <xf numFmtId="165" fontId="8" fillId="4" borderId="0" xfId="1" applyNumberFormat="1" applyFont="1" applyFill="1" applyBorder="1" applyAlignment="1" applyProtection="1">
      <alignment horizontal="left" vertical="center"/>
      <protection locked="0"/>
    </xf>
    <xf numFmtId="0" fontId="33" fillId="4" borderId="0" xfId="6" applyFont="1" applyFill="1" applyAlignment="1" applyProtection="1">
      <alignment vertical="center"/>
      <protection locked="0"/>
    </xf>
    <xf numFmtId="165" fontId="8" fillId="4" borderId="0" xfId="1" applyNumberFormat="1" applyFont="1" applyFill="1" applyBorder="1" applyAlignment="1" applyProtection="1">
      <alignment vertical="center"/>
    </xf>
    <xf numFmtId="165" fontId="8" fillId="4" borderId="0" xfId="1" applyNumberFormat="1" applyFont="1" applyFill="1" applyBorder="1" applyAlignment="1" applyProtection="1">
      <alignment horizontal="right" vertical="center"/>
    </xf>
    <xf numFmtId="165" fontId="35" fillId="4" borderId="0" xfId="1" applyNumberFormat="1" applyFont="1" applyFill="1" applyBorder="1" applyAlignment="1" applyProtection="1">
      <alignment vertical="center"/>
    </xf>
    <xf numFmtId="165" fontId="23" fillId="4" borderId="0" xfId="1" applyNumberFormat="1" applyFont="1" applyFill="1" applyBorder="1" applyAlignment="1" applyProtection="1">
      <alignment horizontal="right" vertical="center"/>
    </xf>
    <xf numFmtId="0" fontId="36" fillId="4" borderId="0" xfId="3" applyFont="1" applyFill="1" applyAlignment="1">
      <alignment vertical="center"/>
    </xf>
    <xf numFmtId="0" fontId="24" fillId="4" borderId="0" xfId="6" applyFont="1" applyFill="1" applyAlignment="1">
      <alignment vertical="center"/>
    </xf>
    <xf numFmtId="165" fontId="37" fillId="4" borderId="0" xfId="1" applyNumberFormat="1" applyFont="1" applyFill="1" applyBorder="1" applyAlignment="1" applyProtection="1">
      <alignment vertical="center"/>
    </xf>
    <xf numFmtId="165" fontId="23" fillId="4" borderId="0" xfId="1" applyNumberFormat="1" applyFont="1" applyFill="1" applyBorder="1" applyAlignment="1" applyProtection="1">
      <alignment vertical="center"/>
    </xf>
    <xf numFmtId="0" fontId="18" fillId="4" borderId="0" xfId="6" applyFont="1" applyFill="1" applyAlignment="1">
      <alignment vertical="center"/>
    </xf>
    <xf numFmtId="0" fontId="9" fillId="4" borderId="0" xfId="6" applyFont="1" applyFill="1" applyAlignment="1">
      <alignment vertical="center"/>
    </xf>
    <xf numFmtId="0" fontId="9" fillId="4" borderId="0" xfId="6" applyFont="1" applyFill="1" applyAlignment="1">
      <alignment vertical="top"/>
    </xf>
    <xf numFmtId="0" fontId="33" fillId="4" borderId="0" xfId="3" applyFont="1" applyFill="1" applyAlignment="1">
      <alignment vertical="center"/>
    </xf>
    <xf numFmtId="0" fontId="33" fillId="0" borderId="0" xfId="6" applyFont="1" applyAlignment="1" applyProtection="1">
      <alignment horizontal="center" vertical="center" wrapText="1"/>
      <protection locked="0"/>
    </xf>
    <xf numFmtId="0" fontId="8" fillId="4" borderId="0" xfId="0" applyFont="1" applyFill="1" applyAlignment="1">
      <alignment horizontal="left"/>
    </xf>
    <xf numFmtId="165" fontId="8" fillId="0" borderId="4" xfId="1" applyNumberFormat="1" applyFont="1" applyFill="1" applyBorder="1" applyAlignment="1" applyProtection="1">
      <alignment vertical="center"/>
      <protection locked="0"/>
    </xf>
    <xf numFmtId="0" fontId="9" fillId="0" borderId="0" xfId="0" applyFont="1" applyAlignment="1">
      <alignment horizontal="left" vertical="center"/>
    </xf>
    <xf numFmtId="0" fontId="11" fillId="0" borderId="0" xfId="0" applyFont="1" applyAlignment="1">
      <alignment horizontal="left" vertical="center"/>
    </xf>
    <xf numFmtId="0" fontId="9" fillId="0" borderId="0" xfId="0" applyFont="1" applyAlignment="1" applyProtection="1">
      <alignment horizontal="center" wrapText="1"/>
      <protection hidden="1"/>
    </xf>
    <xf numFmtId="0" fontId="12" fillId="0" borderId="0" xfId="0" applyFont="1" applyAlignment="1" applyProtection="1">
      <alignment horizontal="center"/>
      <protection hidden="1"/>
    </xf>
    <xf numFmtId="165" fontId="9" fillId="0" borderId="0" xfId="0" applyNumberFormat="1" applyFont="1" applyProtection="1">
      <protection locked="0"/>
    </xf>
    <xf numFmtId="165" fontId="9" fillId="0" borderId="0" xfId="0" applyNumberFormat="1" applyFont="1" applyProtection="1">
      <protection hidden="1"/>
    </xf>
    <xf numFmtId="0" fontId="9" fillId="0" borderId="0" xfId="0" applyFont="1" applyAlignment="1">
      <alignment horizontal="center" wrapText="1"/>
    </xf>
    <xf numFmtId="0" fontId="12" fillId="0" borderId="0" xfId="0" applyFont="1" applyAlignment="1">
      <alignment horizontal="center"/>
    </xf>
    <xf numFmtId="3" fontId="9" fillId="0" borderId="0" xfId="0" applyNumberFormat="1" applyFont="1" applyProtection="1">
      <protection locked="0"/>
    </xf>
    <xf numFmtId="3" fontId="9" fillId="0" borderId="0" xfId="0" applyNumberFormat="1" applyFont="1" applyProtection="1">
      <protection hidden="1"/>
    </xf>
    <xf numFmtId="0" fontId="8" fillId="0" borderId="0" xfId="0" applyFont="1" applyAlignment="1">
      <alignment horizontal="left" vertical="center"/>
    </xf>
    <xf numFmtId="165" fontId="8" fillId="0" borderId="0" xfId="0" applyNumberFormat="1" applyFont="1"/>
    <xf numFmtId="165" fontId="9" fillId="0" borderId="0" xfId="0" applyNumberFormat="1" applyFont="1"/>
    <xf numFmtId="0" fontId="8" fillId="3" borderId="0" xfId="0" applyFont="1" applyFill="1" applyAlignment="1">
      <alignment horizontal="left" vertical="center"/>
    </xf>
    <xf numFmtId="0" fontId="13" fillId="0" borderId="0" xfId="0" applyFont="1" applyAlignment="1">
      <alignment horizontal="left" vertical="center"/>
    </xf>
    <xf numFmtId="165" fontId="9" fillId="3" borderId="0" xfId="0" applyNumberFormat="1" applyFont="1" applyFill="1"/>
    <xf numFmtId="165" fontId="8" fillId="3" borderId="0" xfId="0" applyNumberFormat="1" applyFont="1" applyFill="1"/>
    <xf numFmtId="0" fontId="9" fillId="0" borderId="0" xfId="0" applyFont="1"/>
    <xf numFmtId="0" fontId="9" fillId="0" borderId="0" xfId="0" applyFont="1" applyProtection="1">
      <protection hidden="1"/>
    </xf>
    <xf numFmtId="0" fontId="8" fillId="0" borderId="0" xfId="0" applyFont="1" applyAlignment="1">
      <alignment horizontal="center" wrapText="1"/>
    </xf>
    <xf numFmtId="165" fontId="8" fillId="0" borderId="0" xfId="2" applyNumberFormat="1" applyFont="1" applyAlignment="1">
      <alignment vertical="center"/>
    </xf>
    <xf numFmtId="165" fontId="8" fillId="0" borderId="0" xfId="2" applyNumberFormat="1" applyFont="1" applyAlignment="1" applyProtection="1">
      <alignment vertical="center"/>
      <protection hidden="1"/>
    </xf>
    <xf numFmtId="0" fontId="9" fillId="0" borderId="0" xfId="0" applyFont="1" applyAlignment="1">
      <alignment horizontal="center"/>
    </xf>
    <xf numFmtId="165" fontId="9" fillId="0" borderId="0" xfId="2" applyNumberFormat="1" applyFont="1" applyAlignment="1" applyProtection="1">
      <alignment vertical="center"/>
      <protection locked="0"/>
    </xf>
    <xf numFmtId="165" fontId="9" fillId="0" borderId="0" xfId="2" applyNumberFormat="1" applyFont="1" applyAlignment="1" applyProtection="1">
      <alignment vertical="center"/>
      <protection hidden="1"/>
    </xf>
    <xf numFmtId="0" fontId="16" fillId="0" borderId="0" xfId="0" applyFont="1" applyAlignment="1">
      <alignment horizontal="left" vertical="center"/>
    </xf>
    <xf numFmtId="165" fontId="8" fillId="0" borderId="0" xfId="0" applyNumberFormat="1" applyFont="1" applyProtection="1">
      <protection hidden="1"/>
    </xf>
    <xf numFmtId="165" fontId="8" fillId="3" borderId="0" xfId="2" applyNumberFormat="1" applyFont="1" applyFill="1" applyAlignment="1">
      <alignment horizontal="left" vertical="center"/>
    </xf>
    <xf numFmtId="165" fontId="8" fillId="3" borderId="0" xfId="2" applyNumberFormat="1" applyFont="1" applyFill="1" applyAlignment="1">
      <alignment vertical="center"/>
    </xf>
    <xf numFmtId="3" fontId="9" fillId="0" borderId="0" xfId="0" applyNumberFormat="1" applyFont="1"/>
    <xf numFmtId="165" fontId="17" fillId="0" borderId="0" xfId="2" applyNumberFormat="1" applyFont="1" applyAlignment="1" applyProtection="1">
      <alignment vertical="center"/>
      <protection hidden="1"/>
    </xf>
    <xf numFmtId="0" fontId="8" fillId="0" borderId="0" xfId="0" applyFont="1" applyAlignment="1">
      <alignment vertical="center"/>
    </xf>
    <xf numFmtId="0" fontId="8" fillId="0" borderId="0" xfId="0" applyFont="1" applyAlignment="1" applyProtection="1">
      <alignment vertical="center"/>
      <protection hidden="1"/>
    </xf>
    <xf numFmtId="166" fontId="8" fillId="0" borderId="0" xfId="2" applyNumberFormat="1" applyFont="1" applyAlignment="1">
      <alignment vertical="center"/>
    </xf>
    <xf numFmtId="166" fontId="8" fillId="0" borderId="0" xfId="2" applyNumberFormat="1" applyFont="1" applyAlignment="1" applyProtection="1">
      <alignment vertical="center"/>
      <protection hidden="1"/>
    </xf>
    <xf numFmtId="0" fontId="9" fillId="0" borderId="0" xfId="0" applyFont="1" applyAlignment="1">
      <alignment horizontal="left" vertical="center" wrapText="1"/>
    </xf>
    <xf numFmtId="14" fontId="8" fillId="0" borderId="0" xfId="0" applyNumberFormat="1" applyFont="1" applyAlignment="1">
      <alignment horizontal="center" wrapText="1"/>
    </xf>
    <xf numFmtId="166" fontId="9" fillId="0" borderId="0" xfId="2" applyNumberFormat="1" applyFont="1" applyAlignment="1" applyProtection="1">
      <alignment vertical="center"/>
      <protection locked="0"/>
    </xf>
    <xf numFmtId="0" fontId="12" fillId="0" borderId="0" xfId="0" applyFont="1" applyAlignment="1" applyProtection="1">
      <alignment horizontal="center"/>
      <protection locked="0"/>
    </xf>
    <xf numFmtId="165" fontId="8" fillId="0" borderId="0" xfId="0" applyNumberFormat="1" applyFont="1" applyProtection="1">
      <protection locked="0"/>
    </xf>
    <xf numFmtId="166" fontId="8" fillId="0" borderId="0" xfId="2" applyNumberFormat="1" applyFont="1" applyAlignment="1" applyProtection="1">
      <alignment vertical="center"/>
      <protection locked="0"/>
    </xf>
    <xf numFmtId="0" fontId="9" fillId="0" borderId="0" xfId="0" quotePrefix="1" applyFont="1" applyAlignment="1">
      <alignment horizontal="left" vertical="center"/>
    </xf>
    <xf numFmtId="165" fontId="18" fillId="0" borderId="0" xfId="0" applyNumberFormat="1" applyFont="1" applyProtection="1">
      <protection locked="0"/>
    </xf>
    <xf numFmtId="165" fontId="18" fillId="0" borderId="0" xfId="0" applyNumberFormat="1" applyFont="1" applyProtection="1">
      <protection hidden="1"/>
    </xf>
    <xf numFmtId="166" fontId="9" fillId="0" borderId="0" xfId="2" applyNumberFormat="1" applyFont="1" applyAlignment="1" applyProtection="1">
      <alignment vertical="center"/>
      <protection hidden="1"/>
    </xf>
    <xf numFmtId="0" fontId="8" fillId="3" borderId="0" xfId="2" applyFont="1" applyFill="1" applyAlignment="1">
      <alignment horizontal="left" vertical="center"/>
    </xf>
    <xf numFmtId="165" fontId="8" fillId="3" borderId="0" xfId="2" applyNumberFormat="1" applyFont="1" applyFill="1" applyAlignment="1" applyProtection="1">
      <alignment vertical="center"/>
      <protection locked="0"/>
    </xf>
    <xf numFmtId="166" fontId="9" fillId="0" borderId="0" xfId="2" applyNumberFormat="1" applyFont="1" applyAlignment="1">
      <alignment horizontal="center" vertical="center"/>
    </xf>
    <xf numFmtId="0" fontId="8" fillId="3" borderId="0" xfId="2" applyFont="1" applyFill="1" applyAlignment="1">
      <alignment vertical="center"/>
    </xf>
    <xf numFmtId="166" fontId="9" fillId="0" borderId="0" xfId="2" applyNumberFormat="1" applyFont="1" applyAlignment="1" applyProtection="1">
      <alignment horizontal="center" vertical="center"/>
      <protection hidden="1"/>
    </xf>
    <xf numFmtId="0" fontId="19" fillId="0" borderId="0" xfId="0" applyFont="1" applyAlignment="1">
      <alignment horizontal="center"/>
    </xf>
    <xf numFmtId="165" fontId="8" fillId="4" borderId="0" xfId="2" applyNumberFormat="1" applyFont="1" applyFill="1" applyAlignment="1" applyProtection="1">
      <alignment vertical="center"/>
      <protection hidden="1"/>
    </xf>
    <xf numFmtId="0" fontId="8" fillId="4" borderId="0" xfId="0" applyFont="1" applyFill="1" applyAlignment="1" applyProtection="1">
      <alignment horizontal="left" vertical="center"/>
      <protection hidden="1"/>
    </xf>
    <xf numFmtId="0" fontId="9" fillId="4" borderId="0" xfId="0" applyFont="1" applyFill="1" applyAlignment="1" applyProtection="1">
      <alignment horizontal="center"/>
      <protection hidden="1"/>
    </xf>
    <xf numFmtId="0" fontId="20" fillId="4" borderId="0" xfId="0" applyFont="1" applyFill="1" applyAlignment="1" applyProtection="1">
      <alignment horizontal="right" vertical="center"/>
      <protection hidden="1"/>
    </xf>
    <xf numFmtId="3" fontId="20" fillId="4" borderId="0" xfId="0" applyNumberFormat="1" applyFont="1" applyFill="1" applyProtection="1">
      <protection hidden="1"/>
    </xf>
    <xf numFmtId="3" fontId="9" fillId="4" borderId="0" xfId="0" applyNumberFormat="1" applyFont="1" applyFill="1" applyProtection="1">
      <protection hidden="1"/>
    </xf>
    <xf numFmtId="0" fontId="9" fillId="0" borderId="0" xfId="0" applyFont="1" applyAlignment="1">
      <alignment horizontal="center" vertical="center"/>
    </xf>
    <xf numFmtId="0" fontId="9" fillId="0" borderId="0" xfId="0" applyFont="1" applyAlignment="1">
      <alignment horizontal="center" vertical="center" wrapText="1"/>
    </xf>
    <xf numFmtId="0" fontId="9" fillId="0" borderId="0" xfId="0" applyFont="1" applyAlignment="1">
      <alignment vertical="center"/>
    </xf>
    <xf numFmtId="0" fontId="10" fillId="0" borderId="0" xfId="0" applyFont="1" applyAlignment="1">
      <alignment horizontal="center" vertical="center" wrapText="1"/>
    </xf>
    <xf numFmtId="0" fontId="8" fillId="0" borderId="0" xfId="0" applyFont="1" applyAlignment="1">
      <alignment horizontal="center" vertical="center" wrapText="1"/>
    </xf>
    <xf numFmtId="0" fontId="8" fillId="0" borderId="0" xfId="0" applyFont="1" applyAlignment="1">
      <alignment horizontal="right" vertical="center" wrapText="1"/>
    </xf>
    <xf numFmtId="0" fontId="8" fillId="0" borderId="0" xfId="0" applyFont="1"/>
    <xf numFmtId="164" fontId="8" fillId="0" borderId="0" xfId="0" applyNumberFormat="1" applyFont="1" applyAlignment="1">
      <alignment horizontal="right" vertical="center" wrapText="1"/>
    </xf>
    <xf numFmtId="0" fontId="8" fillId="0" borderId="0" xfId="0" applyFont="1" applyAlignment="1" applyProtection="1">
      <alignment horizontal="center" vertical="center" wrapText="1"/>
      <protection hidden="1"/>
    </xf>
    <xf numFmtId="0" fontId="8" fillId="0" borderId="0" xfId="0" applyFont="1" applyAlignment="1" applyProtection="1">
      <alignment horizontal="right" vertical="center" wrapText="1"/>
      <protection hidden="1"/>
    </xf>
    <xf numFmtId="0" fontId="18" fillId="0" borderId="0" xfId="0" applyFont="1" applyAlignment="1">
      <alignment horizontal="left" vertical="center"/>
    </xf>
    <xf numFmtId="0" fontId="8" fillId="0" borderId="0" xfId="0" applyFont="1" applyAlignment="1" applyProtection="1">
      <alignment horizontal="right" vertical="center"/>
      <protection locked="0"/>
    </xf>
    <xf numFmtId="0" fontId="8" fillId="0" borderId="0" xfId="0" applyFont="1" applyAlignment="1">
      <alignment horizontal="right" vertical="center"/>
    </xf>
    <xf numFmtId="0" fontId="10" fillId="0" borderId="0" xfId="0" applyFont="1" applyAlignment="1">
      <alignment vertical="center"/>
    </xf>
    <xf numFmtId="166" fontId="18" fillId="0" borderId="0" xfId="0" applyNumberFormat="1" applyFont="1" applyAlignment="1">
      <alignment horizontal="right" vertical="center" wrapText="1"/>
    </xf>
    <xf numFmtId="0" fontId="18" fillId="0" borderId="0" xfId="0" applyFont="1" applyAlignment="1">
      <alignment horizontal="center" vertical="center" wrapText="1"/>
    </xf>
    <xf numFmtId="0" fontId="18" fillId="0" borderId="0" xfId="0" applyFont="1" applyAlignment="1">
      <alignment horizontal="center" vertical="center"/>
    </xf>
    <xf numFmtId="0" fontId="18" fillId="0" borderId="0" xfId="0" applyFont="1" applyAlignment="1" applyProtection="1">
      <alignment horizontal="center"/>
      <protection hidden="1"/>
    </xf>
    <xf numFmtId="166" fontId="8" fillId="3" borderId="0" xfId="0" applyNumberFormat="1" applyFont="1" applyFill="1" applyAlignment="1">
      <alignment horizontal="right"/>
    </xf>
    <xf numFmtId="37" fontId="9" fillId="0" borderId="0" xfId="0" applyNumberFormat="1" applyFont="1" applyAlignment="1">
      <alignment horizontal="right"/>
    </xf>
    <xf numFmtId="166" fontId="9" fillId="0" borderId="0" xfId="0" applyNumberFormat="1" applyFont="1" applyAlignment="1" applyProtection="1">
      <alignment horizontal="right"/>
      <protection locked="0"/>
    </xf>
    <xf numFmtId="37" fontId="9" fillId="0" borderId="0" xfId="0" applyNumberFormat="1" applyFont="1" applyAlignment="1" applyProtection="1">
      <alignment horizontal="right"/>
      <protection locked="0"/>
    </xf>
    <xf numFmtId="165" fontId="8" fillId="0" borderId="0" xfId="0" applyNumberFormat="1" applyFont="1" applyAlignment="1" applyProtection="1">
      <alignment horizontal="right"/>
      <protection locked="0"/>
    </xf>
    <xf numFmtId="166" fontId="9" fillId="0" borderId="0" xfId="0" applyNumberFormat="1" applyFont="1" applyAlignment="1">
      <alignment horizontal="right"/>
    </xf>
    <xf numFmtId="0" fontId="16" fillId="0" borderId="0" xfId="0" applyFont="1" applyAlignment="1">
      <alignment horizontal="left" vertical="center" wrapText="1"/>
    </xf>
    <xf numFmtId="166" fontId="8" fillId="3" borderId="0" xfId="0" applyNumberFormat="1" applyFont="1" applyFill="1" applyAlignment="1" applyProtection="1">
      <alignment horizontal="right"/>
      <protection locked="0"/>
    </xf>
    <xf numFmtId="166" fontId="8" fillId="0" borderId="0" xfId="0" applyNumberFormat="1" applyFont="1" applyAlignment="1">
      <alignment horizontal="right"/>
    </xf>
    <xf numFmtId="37" fontId="8" fillId="0" borderId="0" xfId="0" applyNumberFormat="1" applyFont="1" applyAlignment="1">
      <alignment horizontal="right"/>
    </xf>
    <xf numFmtId="167" fontId="8" fillId="0" borderId="0" xfId="0" applyNumberFormat="1" applyFont="1" applyAlignment="1">
      <alignment horizontal="right"/>
    </xf>
    <xf numFmtId="0" fontId="18" fillId="0" borderId="0" xfId="0" applyFont="1" applyAlignment="1">
      <alignment horizontal="center"/>
    </xf>
    <xf numFmtId="0" fontId="19" fillId="0" borderId="0" xfId="0" applyFont="1" applyAlignment="1">
      <alignment horizontal="center" wrapText="1"/>
    </xf>
    <xf numFmtId="166" fontId="8" fillId="5" borderId="0" xfId="0" applyNumberFormat="1" applyFont="1" applyFill="1" applyAlignment="1">
      <alignment horizontal="right"/>
    </xf>
    <xf numFmtId="0" fontId="17" fillId="4" borderId="0" xfId="0" applyFont="1" applyFill="1" applyAlignment="1" applyProtection="1">
      <alignment horizontal="left" vertical="center"/>
      <protection hidden="1"/>
    </xf>
    <xf numFmtId="0" fontId="19" fillId="4" borderId="0" xfId="0" applyFont="1" applyFill="1" applyAlignment="1" applyProtection="1">
      <alignment horizontal="center"/>
      <protection hidden="1"/>
    </xf>
    <xf numFmtId="166" fontId="17" fillId="4" borderId="0" xfId="0" applyNumberFormat="1" applyFont="1" applyFill="1" applyAlignment="1" applyProtection="1">
      <alignment horizontal="right"/>
      <protection hidden="1"/>
    </xf>
    <xf numFmtId="37" fontId="19" fillId="4" borderId="0" xfId="0" applyNumberFormat="1" applyFont="1" applyFill="1" applyAlignment="1" applyProtection="1">
      <alignment horizontal="right"/>
      <protection hidden="1"/>
    </xf>
    <xf numFmtId="166" fontId="20" fillId="4" borderId="0" xfId="0" applyNumberFormat="1" applyFont="1" applyFill="1" applyAlignment="1" applyProtection="1">
      <alignment horizontal="right"/>
      <protection hidden="1"/>
    </xf>
    <xf numFmtId="0" fontId="8" fillId="4" borderId="0" xfId="0" applyFont="1" applyFill="1" applyAlignment="1" applyProtection="1">
      <alignment horizontal="center"/>
      <protection hidden="1"/>
    </xf>
    <xf numFmtId="0" fontId="20" fillId="0" borderId="0" xfId="0" applyFont="1" applyAlignment="1" applyProtection="1">
      <alignment horizontal="right" vertical="center"/>
      <protection hidden="1"/>
    </xf>
    <xf numFmtId="0" fontId="8" fillId="0" borderId="0" xfId="0" applyFont="1" applyAlignment="1" applyProtection="1">
      <alignment horizontal="center"/>
      <protection hidden="1"/>
    </xf>
    <xf numFmtId="168" fontId="8" fillId="3" borderId="0" xfId="0" applyNumberFormat="1" applyFont="1" applyFill="1" applyAlignment="1">
      <alignment horizontal="right"/>
    </xf>
    <xf numFmtId="168" fontId="9" fillId="0" borderId="0" xfId="0" applyNumberFormat="1" applyFont="1" applyAlignment="1" applyProtection="1">
      <alignment horizontal="right"/>
      <protection locked="0"/>
    </xf>
    <xf numFmtId="0" fontId="33" fillId="0" borderId="4" xfId="0" applyFont="1" applyBorder="1" applyAlignment="1" applyProtection="1">
      <alignment vertical="top" wrapText="1"/>
      <protection locked="0"/>
    </xf>
    <xf numFmtId="0" fontId="33" fillId="0" borderId="0" xfId="0" applyFont="1" applyAlignment="1" applyProtection="1">
      <alignment vertical="top" wrapText="1"/>
      <protection locked="0"/>
    </xf>
    <xf numFmtId="0" fontId="33" fillId="0" borderId="1" xfId="0" applyFont="1" applyBorder="1" applyAlignment="1" applyProtection="1">
      <alignment vertical="top" wrapText="1"/>
      <protection locked="0"/>
    </xf>
    <xf numFmtId="0" fontId="16" fillId="4" borderId="0" xfId="3" applyFont="1" applyFill="1" applyAlignment="1">
      <alignment vertical="center"/>
    </xf>
    <xf numFmtId="0" fontId="8" fillId="0" borderId="0" xfId="0" applyFont="1" applyAlignment="1">
      <alignment horizontal="center" vertical="center"/>
    </xf>
    <xf numFmtId="14" fontId="25" fillId="0" borderId="0" xfId="6" applyNumberFormat="1" applyFont="1" applyAlignment="1" applyProtection="1">
      <alignment horizontal="center" vertical="center" wrapText="1"/>
      <protection locked="0"/>
    </xf>
    <xf numFmtId="1" fontId="25" fillId="0" borderId="0" xfId="6" applyNumberFormat="1" applyFont="1" applyAlignment="1">
      <alignment horizontal="center" vertical="center" wrapText="1"/>
    </xf>
    <xf numFmtId="166" fontId="25" fillId="0" borderId="0" xfId="6" applyNumberFormat="1" applyFont="1" applyAlignment="1">
      <alignment horizontal="center" vertical="center" wrapText="1"/>
    </xf>
    <xf numFmtId="49" fontId="25" fillId="0" borderId="0" xfId="6" applyNumberFormat="1" applyFont="1" applyAlignment="1">
      <alignment horizontal="center" vertical="center" wrapText="1"/>
    </xf>
    <xf numFmtId="14" fontId="8" fillId="0" borderId="0" xfId="0" applyNumberFormat="1" applyFont="1" applyAlignment="1" applyProtection="1">
      <alignment horizontal="center" vertical="center"/>
      <protection locked="0"/>
    </xf>
    <xf numFmtId="164" fontId="8" fillId="0" borderId="0" xfId="0" applyNumberFormat="1" applyFont="1" applyAlignment="1" applyProtection="1">
      <alignment horizontal="center" vertical="center" wrapText="1"/>
      <protection locked="0"/>
    </xf>
    <xf numFmtId="0" fontId="0" fillId="0" borderId="0" xfId="0" applyAlignment="1">
      <alignment wrapText="1"/>
    </xf>
    <xf numFmtId="0" fontId="40" fillId="0" borderId="0" xfId="0" applyFont="1" applyAlignment="1" applyProtection="1">
      <alignment vertical="top" wrapText="1"/>
      <protection locked="0"/>
    </xf>
    <xf numFmtId="165" fontId="9" fillId="0" borderId="4" xfId="1" applyNumberFormat="1" applyFont="1" applyFill="1" applyBorder="1" applyAlignment="1" applyProtection="1">
      <alignment vertical="center"/>
      <protection locked="0"/>
    </xf>
    <xf numFmtId="0" fontId="40" fillId="0" borderId="4" xfId="0" applyFont="1" applyBorder="1" applyAlignment="1" applyProtection="1">
      <alignment vertical="top" wrapText="1"/>
      <protection locked="0"/>
    </xf>
    <xf numFmtId="165" fontId="11" fillId="0" borderId="4" xfId="1" applyNumberFormat="1" applyFont="1" applyFill="1" applyBorder="1" applyAlignment="1" applyProtection="1">
      <alignment vertical="center"/>
      <protection locked="0"/>
    </xf>
    <xf numFmtId="0" fontId="40" fillId="0" borderId="0" xfId="0" applyFont="1" applyProtection="1">
      <protection locked="0"/>
    </xf>
    <xf numFmtId="165" fontId="11" fillId="0" borderId="0" xfId="1" applyNumberFormat="1" applyFont="1" applyFill="1" applyBorder="1" applyAlignment="1" applyProtection="1">
      <alignment vertical="center"/>
    </xf>
    <xf numFmtId="165" fontId="9" fillId="0" borderId="1" xfId="1" applyNumberFormat="1" applyFont="1" applyFill="1" applyBorder="1" applyAlignment="1" applyProtection="1">
      <alignment vertical="center"/>
      <protection locked="0"/>
    </xf>
    <xf numFmtId="165" fontId="9" fillId="0" borderId="1" xfId="1" applyNumberFormat="1" applyFont="1" applyFill="1" applyBorder="1" applyAlignment="1" applyProtection="1">
      <alignment vertical="center"/>
    </xf>
    <xf numFmtId="165" fontId="11" fillId="0" borderId="1" xfId="1" applyNumberFormat="1" applyFont="1" applyFill="1" applyBorder="1" applyAlignment="1" applyProtection="1">
      <alignment vertical="center"/>
      <protection locked="0"/>
    </xf>
    <xf numFmtId="165" fontId="11" fillId="0" borderId="0" xfId="1" applyNumberFormat="1" applyFont="1" applyFill="1" applyBorder="1" applyAlignment="1" applyProtection="1">
      <alignment vertical="center"/>
      <protection locked="0"/>
    </xf>
    <xf numFmtId="0" fontId="39" fillId="0" borderId="0" xfId="0" applyFont="1" applyAlignment="1">
      <alignment horizontal="center" vertical="center" wrapText="1"/>
    </xf>
    <xf numFmtId="0" fontId="5" fillId="2" borderId="0" xfId="0" applyFont="1" applyFill="1" applyAlignment="1">
      <alignment horizontal="center" vertical="center" wrapText="1"/>
    </xf>
    <xf numFmtId="0" fontId="3" fillId="2" borderId="0" xfId="0" applyFont="1" applyFill="1" applyAlignment="1">
      <alignment horizontal="center" vertical="center" wrapText="1"/>
    </xf>
    <xf numFmtId="0" fontId="2" fillId="2" borderId="0" xfId="0" applyFont="1" applyFill="1" applyAlignment="1">
      <alignment vertical="center"/>
    </xf>
    <xf numFmtId="0" fontId="6" fillId="2" borderId="0" xfId="0" applyFont="1" applyFill="1" applyAlignment="1">
      <alignment horizontal="center" vertical="center"/>
    </xf>
    <xf numFmtId="0" fontId="0" fillId="0" borderId="0" xfId="0" applyAlignment="1">
      <alignment vertical="center" wrapText="1"/>
    </xf>
    <xf numFmtId="0" fontId="4" fillId="2" borderId="0" xfId="0" applyFont="1" applyFill="1" applyAlignment="1">
      <alignment horizontal="center" vertical="center" wrapText="1"/>
    </xf>
    <xf numFmtId="0" fontId="5" fillId="2" borderId="0" xfId="0" applyFont="1" applyFill="1" applyAlignment="1">
      <alignment horizontal="center" vertical="center"/>
    </xf>
    <xf numFmtId="0" fontId="7" fillId="0" borderId="0" xfId="0" applyFont="1"/>
    <xf numFmtId="0" fontId="8" fillId="0" borderId="0" xfId="0" applyFont="1" applyAlignment="1">
      <alignment horizontal="center" vertical="center"/>
    </xf>
    <xf numFmtId="0" fontId="33" fillId="0" borderId="0" xfId="0" applyFont="1" applyAlignment="1">
      <alignment horizontal="center" wrapText="1"/>
    </xf>
    <xf numFmtId="0" fontId="7" fillId="0" borderId="0" xfId="0" applyFont="1" applyAlignment="1">
      <alignment horizontal="left"/>
    </xf>
    <xf numFmtId="0" fontId="8" fillId="4" borderId="0" xfId="0" applyFont="1" applyFill="1" applyAlignment="1">
      <alignment horizontal="center" wrapText="1"/>
    </xf>
    <xf numFmtId="0" fontId="20" fillId="4" borderId="0" xfId="0" applyFont="1" applyFill="1" applyAlignment="1" applyProtection="1">
      <alignment horizontal="right" vertical="center"/>
      <protection hidden="1"/>
    </xf>
    <xf numFmtId="0" fontId="23" fillId="4" borderId="0" xfId="0" applyFont="1" applyFill="1" applyAlignment="1">
      <alignment horizontal="right" vertical="center"/>
    </xf>
    <xf numFmtId="0" fontId="38" fillId="4" borderId="0" xfId="3" applyFont="1" applyFill="1" applyAlignment="1">
      <alignment horizontal="left" vertical="center"/>
    </xf>
    <xf numFmtId="0" fontId="8" fillId="0" borderId="0" xfId="0" applyFont="1" applyAlignment="1">
      <alignment horizontal="center" wrapText="1"/>
    </xf>
    <xf numFmtId="0" fontId="8" fillId="4" borderId="0" xfId="0" applyFont="1" applyFill="1" applyAlignment="1">
      <alignment wrapText="1"/>
    </xf>
    <xf numFmtId="0" fontId="8" fillId="4" borderId="0" xfId="3" applyFont="1" applyFill="1" applyAlignment="1">
      <alignment horizontal="left" vertical="center"/>
    </xf>
    <xf numFmtId="0" fontId="8" fillId="0" borderId="1" xfId="3" applyFont="1" applyBorder="1" applyAlignment="1">
      <alignment horizontal="center" vertical="center"/>
    </xf>
    <xf numFmtId="0" fontId="8" fillId="0" borderId="2" xfId="3" applyFont="1" applyBorder="1" applyAlignment="1">
      <alignment horizontal="center" vertical="center" wrapText="1"/>
    </xf>
    <xf numFmtId="0" fontId="33" fillId="0" borderId="0" xfId="6" applyFont="1" applyAlignment="1" applyProtection="1">
      <alignment horizontal="center" vertical="center"/>
      <protection locked="0"/>
    </xf>
    <xf numFmtId="0" fontId="33" fillId="0" borderId="1" xfId="6" applyFont="1" applyBorder="1" applyAlignment="1" applyProtection="1">
      <alignment horizontal="center" vertical="center"/>
      <protection locked="0"/>
    </xf>
    <xf numFmtId="0" fontId="8" fillId="0" borderId="2" xfId="3" applyFont="1" applyBorder="1" applyAlignment="1">
      <alignment horizontal="center" wrapText="1"/>
    </xf>
    <xf numFmtId="165" fontId="8" fillId="4" borderId="0" xfId="6" applyNumberFormat="1" applyFont="1" applyFill="1" applyAlignment="1">
      <alignment horizontal="left" vertical="center"/>
    </xf>
    <xf numFmtId="0" fontId="8" fillId="4" borderId="0" xfId="4" applyFont="1" applyFill="1" applyAlignment="1">
      <alignment horizontal="left"/>
    </xf>
    <xf numFmtId="0" fontId="8" fillId="4" borderId="0" xfId="6" applyFont="1" applyFill="1" applyAlignment="1">
      <alignment horizontal="center" vertical="top"/>
    </xf>
  </cellXfs>
  <cellStyles count="7">
    <cellStyle name="Comma" xfId="1" builtinId="3"/>
    <cellStyle name="Normal" xfId="0" builtinId="0"/>
    <cellStyle name="Normal_BAL" xfId="3" xr:uid="{00000000-0005-0000-0000-000002000000}"/>
    <cellStyle name="Normal_Financial statements 2000 Alcomet" xfId="4" xr:uid="{00000000-0005-0000-0000-000003000000}"/>
    <cellStyle name="Normal_Financial statements_bg model 2002" xfId="6" xr:uid="{00000000-0005-0000-0000-000004000000}"/>
    <cellStyle name="Normal_P&amp;L" xfId="2" xr:uid="{00000000-0005-0000-0000-000005000000}"/>
    <cellStyle name="Normal_P&amp;L_Financial statements_bg model 2002" xfId="5" xr:uid="{00000000-0005-0000-0000-000006000000}"/>
  </cellStyles>
  <dxfs count="55">
    <dxf>
      <font>
        <strike val="0"/>
        <u val="double"/>
      </font>
    </dxf>
    <dxf>
      <font>
        <strike val="0"/>
        <u val="double"/>
      </font>
    </dxf>
    <dxf>
      <font>
        <color theme="0"/>
      </font>
      <fill>
        <patternFill>
          <bgColor theme="0"/>
        </patternFill>
      </fill>
      <border>
        <left/>
        <right/>
        <top/>
        <bottom/>
      </border>
    </dxf>
    <dxf>
      <font>
        <strike val="0"/>
        <u val="double"/>
      </font>
    </dxf>
    <dxf>
      <font>
        <strike val="0"/>
        <u val="double"/>
      </font>
    </dxf>
    <dxf>
      <font>
        <strike val="0"/>
        <color theme="0" tint="-4.9989318521683403E-2"/>
      </font>
    </dxf>
    <dxf>
      <font>
        <strike val="0"/>
        <color theme="0" tint="-4.9989318521683403E-2"/>
      </font>
    </dxf>
    <dxf>
      <font>
        <strike val="0"/>
        <u val="double"/>
      </font>
    </dxf>
    <dxf>
      <font>
        <strike val="0"/>
        <u val="double"/>
      </font>
    </dxf>
    <dxf>
      <font>
        <strike val="0"/>
        <u val="double"/>
      </font>
    </dxf>
    <dxf>
      <font>
        <strike val="0"/>
        <u val="double"/>
      </font>
    </dxf>
    <dxf>
      <font>
        <strike val="0"/>
        <u val="double"/>
      </font>
    </dxf>
    <dxf>
      <font>
        <b val="0"/>
        <i val="0"/>
        <color theme="1"/>
      </font>
      <numFmt numFmtId="0" formatCode="General"/>
      <border>
        <top style="hair">
          <color indexed="64"/>
        </top>
      </border>
    </dxf>
    <dxf>
      <font>
        <strike val="0"/>
        <u val="double"/>
      </font>
    </dxf>
    <dxf>
      <font>
        <strike val="0"/>
        <u val="double"/>
      </font>
    </dxf>
    <dxf>
      <font>
        <strike val="0"/>
        <u val="double"/>
      </font>
    </dxf>
    <dxf>
      <font>
        <strike val="0"/>
        <u val="double"/>
      </font>
    </dxf>
    <dxf>
      <font>
        <strike val="0"/>
        <color theme="0" tint="-4.9989318521683403E-2"/>
      </font>
    </dxf>
    <dxf>
      <font>
        <strike val="0"/>
        <u val="double"/>
      </font>
    </dxf>
    <dxf>
      <font>
        <strike val="0"/>
        <u val="double"/>
      </font>
    </dxf>
    <dxf>
      <font>
        <strike val="0"/>
        <u val="double"/>
      </font>
    </dxf>
    <dxf>
      <font>
        <strike val="0"/>
        <u val="double"/>
      </font>
    </dxf>
    <dxf>
      <font>
        <strike val="0"/>
        <u val="double"/>
      </font>
    </dxf>
    <dxf>
      <font>
        <strike val="0"/>
        <u val="double"/>
      </font>
    </dxf>
    <dxf>
      <font>
        <b val="0"/>
        <i val="0"/>
        <color theme="1"/>
      </font>
      <numFmt numFmtId="0" formatCode="General"/>
      <border>
        <top style="hair">
          <color indexed="64"/>
        </top>
      </border>
    </dxf>
    <dxf>
      <font>
        <color auto="1"/>
      </font>
    </dxf>
    <dxf>
      <font>
        <color auto="1"/>
      </font>
    </dxf>
    <dxf>
      <font>
        <color auto="1"/>
      </font>
    </dxf>
    <dxf>
      <font>
        <color auto="1"/>
      </font>
    </dxf>
    <dxf>
      <font>
        <color auto="1"/>
      </font>
    </dxf>
    <dxf>
      <font>
        <color auto="1"/>
      </font>
    </dxf>
    <dxf>
      <font>
        <color auto="1"/>
      </font>
      <fill>
        <patternFill patternType="none">
          <fgColor indexed="64"/>
          <bgColor indexed="65"/>
        </patternFill>
      </fill>
    </dxf>
    <dxf>
      <font>
        <color auto="1"/>
      </font>
    </dxf>
    <dxf>
      <font>
        <color auto="1"/>
      </font>
    </dxf>
    <dxf>
      <font>
        <color auto="1"/>
      </font>
    </dxf>
    <dxf>
      <font>
        <strike val="0"/>
        <u val="double"/>
      </font>
    </dxf>
    <dxf>
      <font>
        <strike val="0"/>
        <u val="double"/>
      </font>
    </dxf>
    <dxf>
      <font>
        <strike val="0"/>
        <u val="double"/>
      </font>
    </dxf>
    <dxf>
      <font>
        <strike val="0"/>
        <u val="double"/>
      </font>
    </dxf>
    <dxf>
      <font>
        <strike val="0"/>
        <u val="double"/>
      </font>
    </dxf>
    <dxf>
      <font>
        <strike val="0"/>
        <u val="double"/>
      </font>
    </dxf>
    <dxf>
      <font>
        <strike val="0"/>
        <u val="double"/>
      </font>
    </dxf>
    <dxf>
      <font>
        <strike val="0"/>
        <color theme="0" tint="-4.9989318521683403E-2"/>
      </font>
    </dxf>
    <dxf>
      <font>
        <strike val="0"/>
        <u val="double"/>
      </font>
    </dxf>
    <dxf>
      <font>
        <strike val="0"/>
        <u val="double"/>
      </font>
    </dxf>
    <dxf>
      <font>
        <strike val="0"/>
        <u val="double"/>
      </font>
    </dxf>
    <dxf>
      <font>
        <b val="0"/>
        <i val="0"/>
        <color theme="1"/>
      </font>
      <numFmt numFmtId="0" formatCode="General"/>
      <border>
        <top style="hair">
          <color indexed="64"/>
        </top>
      </border>
    </dxf>
    <dxf>
      <font>
        <strike val="0"/>
        <u val="double"/>
      </font>
    </dxf>
    <dxf>
      <font>
        <strike val="0"/>
        <u val="double"/>
      </font>
    </dxf>
    <dxf>
      <font>
        <strike val="0"/>
        <u val="double"/>
      </font>
    </dxf>
    <dxf>
      <font>
        <strike val="0"/>
        <color theme="0" tint="-4.9989318521683403E-2"/>
      </font>
    </dxf>
    <dxf>
      <font>
        <strike val="0"/>
        <u val="double"/>
      </font>
    </dxf>
    <dxf>
      <font>
        <b val="0"/>
        <i val="0"/>
        <color theme="1"/>
      </font>
      <numFmt numFmtId="0" formatCode="General"/>
      <border>
        <top style="hair">
          <color indexed="64"/>
        </top>
      </border>
    </dxf>
    <dxf>
      <font>
        <b val="0"/>
        <i val="0"/>
        <color theme="1"/>
      </font>
      <numFmt numFmtId="0" formatCode="General"/>
      <border>
        <top style="hair">
          <color indexed="64"/>
        </top>
      </border>
    </dxf>
    <dxf>
      <font>
        <strike val="0"/>
        <u val="double"/>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3.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externalLink" Target="externalLinks/externalLink2.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externalLink" Target="externalLinks/externalLink5.xml"/><Relationship Id="rId4" Type="http://schemas.openxmlformats.org/officeDocument/2006/relationships/worksheet" Target="worksheets/sheet4.xml"/><Relationship Id="rId9" Type="http://schemas.openxmlformats.org/officeDocument/2006/relationships/externalLink" Target="externalLinks/externalLink4.xml"/><Relationship Id="rId14"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F:\gfo\odit%202024\&#1082;&#1086;&#1085;&#1089;&#1086;&#1083;&#1080;&#1076;&#1072;&#1094;&#1080;&#1103;%2030062024\&#1082;&#1086;&#1085;&#1089;&#1086;&#1083;&#1080;&#1076;&#1080;&#1088;&#1072;&#1085;%20&#1086;&#1090;&#1095;&#1077;&#1090;\_KFO_MSS_2024_TK_Imoti_AD.xlsm"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F:\gfo\odit%202024\&#1082;&#1086;&#1085;&#1089;&#1086;&#1083;&#1080;&#1076;&#1072;&#1094;&#1080;&#1103;%2030092024\&#1082;&#1086;&#1085;&#1089;&#1086;&#1083;&#1080;&#1076;&#1080;&#1088;&#1072;&#1085;%20&#1086;&#1090;&#1095;&#1077;&#1090;\_KFO_MSS_2024_TK_Imoti_AD.xlsm"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F:\gfo\odit%202024\&#1082;&#1086;&#1085;&#1089;&#1086;&#1083;&#1080;&#1076;&#1072;&#1094;&#1080;&#1103;%203006202\&#1082;&#1086;&#1085;&#1089;&#1086;&#1083;&#1080;&#1076;&#1080;&#1088;&#1072;&#1085;%20&#1086;&#1090;&#1095;&#1077;&#1090;\_KFO_MSS_2024_TK_Imoti_AD.xlsm"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F:\gfo\odit%20202\&#1082;&#1086;&#1085;&#1089;&#1086;&#1083;&#1080;&#1076;&#1072;&#1094;&#1080;&#1103;%2030062024\&#1082;&#1086;&#1085;&#1089;&#1086;&#1083;&#1080;&#1076;&#1080;&#1088;&#1072;&#1085;%20&#1086;&#1090;&#1095;&#1077;&#1090;\_KFO_MSS_2024_TK_Imoti_AD.xlsm"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F:\gfo\odit%20202\&#1082;&#1086;&#1085;&#1089;&#1086;&#1083;&#1080;&#1076;&#1072;&#1094;&#1080;&#1103;%2030092024\&#1082;&#1086;&#1085;&#1089;&#1086;&#1083;&#1080;&#1076;&#1080;&#1088;&#1072;&#1085;%20&#1086;&#1090;&#1095;&#1077;&#1090;\_KFO_MSS_2024_TK_Imoti_AD.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НАЧАЛО"/>
      <sheetName val="баланс"/>
      <sheetName val="ОД"/>
      <sheetName val="ОВД"/>
      <sheetName val="ОПП"/>
      <sheetName val="СК"/>
      <sheetName val="ДА"/>
      <sheetName val="фин.А"/>
      <sheetName val="вземания"/>
      <sheetName val="отсрочени.Д"/>
      <sheetName val="Д.ДВД"/>
      <sheetName val="равн.Д"/>
      <sheetName val="МЗ"/>
      <sheetName val="ПС"/>
      <sheetName val="ОК"/>
      <sheetName val="упр.К"/>
      <sheetName val="Рез."/>
      <sheetName val="ФР"/>
      <sheetName val="фин.П"/>
      <sheetName val="задължения"/>
      <sheetName val="други.А+П"/>
      <sheetName val="Приходи"/>
      <sheetName val="Разходи"/>
      <sheetName val="дог.строителство"/>
      <sheetName val="грешки"/>
      <sheetName val="НПАкция"/>
      <sheetName val="доход-ръков."/>
      <sheetName val="условни.А+П"/>
      <sheetName val="риск"/>
      <sheetName val="сегменти"/>
      <sheetName val="СЛ"/>
      <sheetName val="СЛ.2"/>
      <sheetName val="коефициенти"/>
      <sheetName val="B"/>
      <sheetName val="O"/>
      <sheetName val="движ.ДВД"/>
      <sheetName val="-"/>
    </sheetNames>
    <sheetDataSet>
      <sheetData sheetId="0">
        <row r="1">
          <cell r="AA1">
            <v>30</v>
          </cell>
          <cell r="AB1">
            <v>6</v>
          </cell>
          <cell r="AC1">
            <v>2024</v>
          </cell>
        </row>
        <row r="3">
          <cell r="AB3">
            <v>0</v>
          </cell>
        </row>
        <row r="44">
          <cell r="F44" t="str">
            <v>Съставител:</v>
          </cell>
        </row>
        <row r="46">
          <cell r="F46" t="str">
            <v>Мила Валентинова Павлова</v>
          </cell>
        </row>
      </sheetData>
      <sheetData sheetId="1">
        <row r="9">
          <cell r="J9"/>
          <cell r="L9"/>
        </row>
        <row r="10">
          <cell r="J10"/>
          <cell r="L10"/>
        </row>
        <row r="11">
          <cell r="J11"/>
          <cell r="L11"/>
        </row>
        <row r="12">
          <cell r="J12"/>
          <cell r="L12"/>
        </row>
        <row r="13">
          <cell r="J13"/>
          <cell r="L13"/>
        </row>
        <row r="14">
          <cell r="J14"/>
          <cell r="L14"/>
        </row>
        <row r="15">
          <cell r="J15"/>
          <cell r="L15"/>
        </row>
        <row r="16">
          <cell r="J16"/>
          <cell r="L16"/>
        </row>
        <row r="17">
          <cell r="J17"/>
          <cell r="L17"/>
        </row>
        <row r="18">
          <cell r="J18"/>
          <cell r="L18"/>
        </row>
        <row r="19">
          <cell r="J19"/>
          <cell r="L19"/>
        </row>
        <row r="20">
          <cell r="J20"/>
          <cell r="L20"/>
        </row>
        <row r="21">
          <cell r="J21"/>
          <cell r="L21"/>
        </row>
        <row r="22">
          <cell r="J22"/>
          <cell r="L22"/>
        </row>
        <row r="23">
          <cell r="J23"/>
          <cell r="L23"/>
        </row>
        <row r="24">
          <cell r="J24"/>
          <cell r="L24"/>
        </row>
        <row r="25">
          <cell r="J25"/>
          <cell r="L25">
            <v>0</v>
          </cell>
        </row>
        <row r="26">
          <cell r="J26"/>
          <cell r="L26"/>
        </row>
        <row r="27">
          <cell r="J27"/>
          <cell r="L27"/>
        </row>
        <row r="28">
          <cell r="J28"/>
          <cell r="L28"/>
        </row>
        <row r="29">
          <cell r="J29"/>
          <cell r="L29"/>
        </row>
        <row r="30">
          <cell r="J30"/>
          <cell r="L30"/>
        </row>
        <row r="31">
          <cell r="J31"/>
          <cell r="L31"/>
        </row>
        <row r="32">
          <cell r="J32"/>
          <cell r="L32"/>
        </row>
        <row r="33">
          <cell r="J33"/>
          <cell r="L33"/>
        </row>
        <row r="34">
          <cell r="J34"/>
          <cell r="L34"/>
        </row>
        <row r="35">
          <cell r="J35"/>
          <cell r="L35"/>
        </row>
        <row r="36">
          <cell r="J36"/>
          <cell r="L36"/>
        </row>
        <row r="37">
          <cell r="J37"/>
          <cell r="L37"/>
        </row>
        <row r="38">
          <cell r="J38"/>
          <cell r="L38"/>
        </row>
        <row r="39">
          <cell r="J39"/>
          <cell r="L39"/>
        </row>
        <row r="40">
          <cell r="J40"/>
          <cell r="L40"/>
        </row>
        <row r="41">
          <cell r="J41"/>
          <cell r="L41"/>
        </row>
        <row r="42">
          <cell r="J42"/>
          <cell r="L42"/>
        </row>
        <row r="43">
          <cell r="J43"/>
          <cell r="L43"/>
        </row>
        <row r="44">
          <cell r="J44"/>
          <cell r="L44">
            <v>0</v>
          </cell>
        </row>
        <row r="45">
          <cell r="J45"/>
          <cell r="L45"/>
        </row>
        <row r="46">
          <cell r="J46"/>
          <cell r="L46">
            <v>0</v>
          </cell>
        </row>
        <row r="58">
          <cell r="F58">
            <v>47851</v>
          </cell>
          <cell r="I58">
            <v>0</v>
          </cell>
          <cell r="J58"/>
          <cell r="L58">
            <v>0</v>
          </cell>
        </row>
        <row r="59">
          <cell r="J59"/>
          <cell r="L59"/>
        </row>
        <row r="60">
          <cell r="J60"/>
          <cell r="L60"/>
        </row>
        <row r="61">
          <cell r="J61"/>
          <cell r="L61"/>
        </row>
        <row r="62">
          <cell r="J62"/>
          <cell r="L62"/>
        </row>
        <row r="63">
          <cell r="F63"/>
          <cell r="I63"/>
          <cell r="J63"/>
          <cell r="L63"/>
        </row>
        <row r="64">
          <cell r="J64"/>
          <cell r="L64"/>
        </row>
        <row r="65">
          <cell r="F65"/>
          <cell r="I65"/>
          <cell r="J65"/>
          <cell r="L65"/>
        </row>
        <row r="66">
          <cell r="J66"/>
          <cell r="L66"/>
        </row>
        <row r="67">
          <cell r="F67"/>
          <cell r="I67"/>
          <cell r="J67"/>
          <cell r="L67"/>
        </row>
        <row r="68">
          <cell r="J68"/>
          <cell r="L68"/>
        </row>
        <row r="69">
          <cell r="F69">
            <v>-17167</v>
          </cell>
          <cell r="I69"/>
          <cell r="J69"/>
          <cell r="L69"/>
        </row>
        <row r="70">
          <cell r="J70"/>
          <cell r="L70"/>
        </row>
        <row r="71">
          <cell r="F71">
            <v>-353</v>
          </cell>
          <cell r="I71">
            <v>0</v>
          </cell>
          <cell r="J71"/>
          <cell r="L71">
            <v>0</v>
          </cell>
        </row>
        <row r="72">
          <cell r="J72"/>
          <cell r="L72"/>
        </row>
        <row r="73">
          <cell r="I73"/>
          <cell r="J73"/>
          <cell r="L73"/>
        </row>
        <row r="74">
          <cell r="J74"/>
          <cell r="L74"/>
        </row>
        <row r="75">
          <cell r="F75">
            <v>30331</v>
          </cell>
          <cell r="I75">
            <v>0</v>
          </cell>
          <cell r="J75"/>
          <cell r="L75">
            <v>0</v>
          </cell>
        </row>
        <row r="76">
          <cell r="J76"/>
          <cell r="L76"/>
        </row>
        <row r="77">
          <cell r="F77">
            <v>340</v>
          </cell>
          <cell r="I77"/>
          <cell r="J77"/>
          <cell r="L77"/>
        </row>
        <row r="78">
          <cell r="J78"/>
          <cell r="L78"/>
        </row>
        <row r="79">
          <cell r="F79">
            <v>30671</v>
          </cell>
          <cell r="I79">
            <v>0</v>
          </cell>
          <cell r="J79"/>
          <cell r="L79">
            <v>0</v>
          </cell>
        </row>
        <row r="80">
          <cell r="J80"/>
          <cell r="L80"/>
        </row>
        <row r="81">
          <cell r="J81"/>
          <cell r="L81"/>
        </row>
        <row r="82">
          <cell r="J82"/>
          <cell r="L82"/>
        </row>
        <row r="83">
          <cell r="J83"/>
          <cell r="L83"/>
        </row>
        <row r="84">
          <cell r="J84"/>
          <cell r="L84"/>
        </row>
        <row r="85">
          <cell r="J85"/>
          <cell r="L85"/>
        </row>
        <row r="86">
          <cell r="J86"/>
          <cell r="L86"/>
        </row>
        <row r="87">
          <cell r="J87"/>
          <cell r="L87"/>
        </row>
        <row r="88">
          <cell r="J88"/>
          <cell r="L88"/>
        </row>
        <row r="89">
          <cell r="J89"/>
          <cell r="L89"/>
        </row>
        <row r="90">
          <cell r="J90"/>
          <cell r="L90"/>
        </row>
        <row r="91">
          <cell r="J91"/>
          <cell r="L91"/>
        </row>
        <row r="92">
          <cell r="J92"/>
          <cell r="L92"/>
        </row>
        <row r="93">
          <cell r="J93"/>
          <cell r="L93">
            <v>0</v>
          </cell>
        </row>
        <row r="94">
          <cell r="J94"/>
          <cell r="L94"/>
        </row>
        <row r="95">
          <cell r="J95"/>
          <cell r="L95"/>
        </row>
        <row r="96">
          <cell r="J96"/>
          <cell r="L96"/>
        </row>
        <row r="97">
          <cell r="J97"/>
          <cell r="L97"/>
        </row>
        <row r="98">
          <cell r="J98"/>
          <cell r="L98"/>
        </row>
        <row r="99">
          <cell r="J99"/>
          <cell r="L99"/>
        </row>
        <row r="100">
          <cell r="J100"/>
          <cell r="L100"/>
        </row>
        <row r="101">
          <cell r="J101"/>
          <cell r="L101"/>
        </row>
        <row r="102">
          <cell r="J102"/>
          <cell r="L102"/>
        </row>
        <row r="103">
          <cell r="J103"/>
          <cell r="L103"/>
        </row>
        <row r="104">
          <cell r="J104"/>
          <cell r="L104"/>
        </row>
        <row r="105">
          <cell r="J105"/>
          <cell r="L105"/>
        </row>
        <row r="106">
          <cell r="J106"/>
          <cell r="L106"/>
        </row>
        <row r="107">
          <cell r="J107"/>
          <cell r="L107"/>
        </row>
        <row r="108">
          <cell r="J108"/>
          <cell r="L108"/>
        </row>
        <row r="109">
          <cell r="J109"/>
          <cell r="L109"/>
        </row>
        <row r="110">
          <cell r="J110"/>
          <cell r="L110"/>
        </row>
        <row r="111">
          <cell r="J111"/>
          <cell r="L111"/>
        </row>
        <row r="112">
          <cell r="J112"/>
          <cell r="L112">
            <v>0</v>
          </cell>
        </row>
        <row r="113">
          <cell r="J113"/>
          <cell r="L113"/>
        </row>
        <row r="114">
          <cell r="J114"/>
          <cell r="L114">
            <v>0</v>
          </cell>
        </row>
      </sheetData>
      <sheetData sheetId="2">
        <row r="71">
          <cell r="A71" t="str">
            <v>Приложенията от страница 7 до страница 30 са неразделна част от финансовия отчет.</v>
          </cell>
        </row>
      </sheetData>
      <sheetData sheetId="3"/>
      <sheetData sheetId="4"/>
      <sheetData sheetId="5">
        <row r="12">
          <cell r="C12">
            <v>0</v>
          </cell>
          <cell r="E12">
            <v>0</v>
          </cell>
          <cell r="G12">
            <v>0</v>
          </cell>
          <cell r="I12">
            <v>0</v>
          </cell>
          <cell r="K12">
            <v>0</v>
          </cell>
          <cell r="M12">
            <v>0</v>
          </cell>
          <cell r="O12">
            <v>0</v>
          </cell>
          <cell r="Q12">
            <v>0</v>
          </cell>
          <cell r="S12">
            <v>0</v>
          </cell>
        </row>
        <row r="54">
          <cell r="C54">
            <v>0</v>
          </cell>
          <cell r="E54">
            <v>0</v>
          </cell>
          <cell r="G54">
            <v>0</v>
          </cell>
          <cell r="I54">
            <v>0</v>
          </cell>
          <cell r="K54">
            <v>0</v>
          </cell>
          <cell r="M54">
            <v>0</v>
          </cell>
          <cell r="O54">
            <v>0</v>
          </cell>
          <cell r="Q54">
            <v>0</v>
          </cell>
          <cell r="S54">
            <v>0</v>
          </cell>
        </row>
        <row r="96">
          <cell r="C96">
            <v>47851</v>
          </cell>
          <cell r="E96">
            <v>0</v>
          </cell>
          <cell r="G96">
            <v>0</v>
          </cell>
          <cell r="I96">
            <v>0</v>
          </cell>
          <cell r="K96">
            <v>-17167</v>
          </cell>
          <cell r="M96">
            <v>-353</v>
          </cell>
          <cell r="O96">
            <v>30331</v>
          </cell>
          <cell r="Q96">
            <v>340</v>
          </cell>
          <cell r="S96">
            <v>30671</v>
          </cell>
        </row>
      </sheetData>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row r="54">
          <cell r="M54">
            <v>0</v>
          </cell>
          <cell r="N54" t="str">
            <v>СОП „Захаринова и Партньори” ООД</v>
          </cell>
        </row>
        <row r="55">
          <cell r="M55">
            <v>45532</v>
          </cell>
          <cell r="N55">
            <v>41820</v>
          </cell>
        </row>
        <row r="56">
          <cell r="M56">
            <v>0</v>
          </cell>
          <cell r="N56" t="str">
            <v>СОП „Захаринова и Партньори” ООД</v>
          </cell>
        </row>
        <row r="57">
          <cell r="M57">
            <v>45532</v>
          </cell>
          <cell r="N57">
            <v>41820</v>
          </cell>
        </row>
        <row r="58">
          <cell r="M58">
            <v>0</v>
          </cell>
          <cell r="N58" t="str">
            <v>СОП „Захаринова и Партньори” ООД</v>
          </cell>
        </row>
        <row r="59">
          <cell r="M59">
            <v>45532</v>
          </cell>
          <cell r="N59">
            <v>41820</v>
          </cell>
        </row>
        <row r="60">
          <cell r="M60">
            <v>0</v>
          </cell>
          <cell r="N60" t="str">
            <v>СОП „Захаринова и Партньори” ООД</v>
          </cell>
        </row>
        <row r="61">
          <cell r="M61">
            <v>45532</v>
          </cell>
          <cell r="N61">
            <v>41820</v>
          </cell>
        </row>
        <row r="62">
          <cell r="M62" t="str">
            <v>КК</v>
          </cell>
          <cell r="N62" t="str">
            <v>КП</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НАЧАЛО"/>
      <sheetName val="баланс"/>
      <sheetName val="ОД"/>
      <sheetName val="ОВД"/>
      <sheetName val="ОПП"/>
      <sheetName val="СК"/>
      <sheetName val="ДА"/>
      <sheetName val="фин.А"/>
      <sheetName val="вземания"/>
      <sheetName val="отсрочени.Д"/>
      <sheetName val="Д.ДВД"/>
      <sheetName val="равн.Д"/>
      <sheetName val="МЗ"/>
      <sheetName val="ПС"/>
      <sheetName val="ОК"/>
      <sheetName val="упр.К"/>
      <sheetName val="Рез."/>
      <sheetName val="ФР"/>
      <sheetName val="фин.П"/>
      <sheetName val="задължения"/>
      <sheetName val="други.А+П"/>
      <sheetName val="Приходи"/>
      <sheetName val="Разходи"/>
      <sheetName val="дог.строителство"/>
      <sheetName val="грешки"/>
      <sheetName val="НПАкция"/>
      <sheetName val="доход-ръков."/>
      <sheetName val="условни.А+П"/>
      <sheetName val="риск"/>
      <sheetName val="сегменти"/>
      <sheetName val="СЛ"/>
      <sheetName val="СЛ.2"/>
      <sheetName val="коефициенти"/>
      <sheetName val="B"/>
      <sheetName val="O"/>
      <sheetName val="движ.ДВД"/>
      <sheetName val="-"/>
    </sheetNames>
    <sheetDataSet>
      <sheetData sheetId="0">
        <row r="1">
          <cell r="AA1">
            <v>30</v>
          </cell>
        </row>
        <row r="3">
          <cell r="B3" t="str">
            <v>ТК - ИМОТИ АД</v>
          </cell>
        </row>
      </sheetData>
      <sheetData sheetId="1"/>
      <sheetData sheetId="2">
        <row r="1">
          <cell r="A1" t="str">
            <v>ТК - ИМОТИ АД</v>
          </cell>
          <cell r="B1"/>
          <cell r="C1"/>
          <cell r="D1"/>
          <cell r="E1"/>
          <cell r="F1"/>
          <cell r="G1"/>
          <cell r="H1"/>
          <cell r="I1"/>
        </row>
      </sheetData>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row r="54">
          <cell r="M54" t="str">
            <v>Таня Станева</v>
          </cell>
          <cell r="N54" t="str">
            <v>СОП „Захаринова и Партньори” ООД</v>
          </cell>
        </row>
        <row r="57">
          <cell r="M57">
            <v>45624</v>
          </cell>
          <cell r="N57">
            <v>41820</v>
          </cell>
        </row>
        <row r="58">
          <cell r="M58" t="str">
            <v>Таня Станева</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НАЧАЛО"/>
      <sheetName val="баланс"/>
      <sheetName val="ОД"/>
      <sheetName val="ОВД"/>
      <sheetName val="ОПП"/>
      <sheetName val="СК"/>
      <sheetName val="ДА"/>
      <sheetName val="фин.А"/>
      <sheetName val="вземания"/>
      <sheetName val="отсрочени.Д"/>
      <sheetName val="Д.ДВД"/>
      <sheetName val="равн.Д"/>
      <sheetName val="МЗ"/>
      <sheetName val="ПС"/>
      <sheetName val="ОК"/>
      <sheetName val="упр.К"/>
      <sheetName val="Рез."/>
      <sheetName val="ФР"/>
      <sheetName val="фин.П"/>
      <sheetName val="задължения"/>
      <sheetName val="други.А+П"/>
      <sheetName val="Приходи"/>
      <sheetName val="Разходи"/>
      <sheetName val="дог.строителство"/>
      <sheetName val="грешки"/>
      <sheetName val="НПАкция"/>
      <sheetName val="доход-ръков."/>
      <sheetName val="условни.А+П"/>
      <sheetName val="риск"/>
      <sheetName val="сегменти"/>
      <sheetName val="СЛ"/>
      <sheetName val="СЛ.2"/>
      <sheetName val="коефициенти"/>
      <sheetName val="B"/>
      <sheetName val="O"/>
      <sheetName val="движ.ДВД"/>
      <sheetName val="-"/>
    </sheetNames>
    <sheetDataSet>
      <sheetData sheetId="0">
        <row r="1">
          <cell r="AC1">
            <v>2025</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НАЧАЛО"/>
      <sheetName val="баланс"/>
      <sheetName val="ОД"/>
      <sheetName val="ОВД"/>
      <sheetName val="ОПП"/>
      <sheetName val="СК"/>
      <sheetName val="ДА"/>
      <sheetName val="фин.А"/>
      <sheetName val="вземания"/>
      <sheetName val="отсрочени.Д"/>
      <sheetName val="Д.ДВД"/>
      <sheetName val="равн.Д"/>
      <sheetName val="МЗ"/>
      <sheetName val="ПС"/>
      <sheetName val="ОК"/>
      <sheetName val="упр.К"/>
      <sheetName val="Рез."/>
      <sheetName val="ФР"/>
      <sheetName val="фин.П"/>
      <sheetName val="задължения"/>
      <sheetName val="други.А+П"/>
      <sheetName val="Приходи"/>
      <sheetName val="Разходи"/>
      <sheetName val="дог.строителство"/>
      <sheetName val="грешки"/>
      <sheetName val="НПАкция"/>
      <sheetName val="доход-ръков."/>
      <sheetName val="условни.А+П"/>
      <sheetName val="риск"/>
      <sheetName val="сегменти"/>
      <sheetName val="СЛ"/>
      <sheetName val="СЛ.2"/>
      <sheetName val="коефициенти"/>
      <sheetName val="B"/>
      <sheetName val="O"/>
      <sheetName val="движ.ДВД"/>
      <sheetName val="-"/>
    </sheetNames>
    <sheetDataSet>
      <sheetData sheetId="0">
        <row r="2">
          <cell r="AA2">
            <v>45747</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НАЧАЛО"/>
      <sheetName val="баланс"/>
      <sheetName val="ОД"/>
      <sheetName val="ОВД"/>
      <sheetName val="ОПП"/>
      <sheetName val="СК"/>
      <sheetName val="ДА"/>
      <sheetName val="фин.А"/>
      <sheetName val="вземания"/>
      <sheetName val="отсрочени.Д"/>
      <sheetName val="Д.ДВД"/>
      <sheetName val="равн.Д"/>
      <sheetName val="МЗ"/>
      <sheetName val="ПС"/>
      <sheetName val="ОК"/>
      <sheetName val="упр.К"/>
      <sheetName val="Рез."/>
      <sheetName val="ФР"/>
      <sheetName val="фин.П"/>
      <sheetName val="задължения"/>
      <sheetName val="други.А+П"/>
      <sheetName val="Приходи"/>
      <sheetName val="Разходи"/>
      <sheetName val="дог.строителство"/>
      <sheetName val="грешки"/>
      <sheetName val="НПАкция"/>
      <sheetName val="доход-ръков."/>
      <sheetName val="условни.А+П"/>
      <sheetName val="риск"/>
      <sheetName val="сегменти"/>
      <sheetName val="СЛ"/>
      <sheetName val="СЛ.2"/>
      <sheetName val="коефициенти"/>
      <sheetName val="B"/>
      <sheetName val="O"/>
      <sheetName val="движ.ДВД"/>
      <sheetName val="-"/>
    </sheetNames>
    <sheetDataSet>
      <sheetData sheetId="0">
        <row r="2">
          <cell r="AA2">
            <v>45747</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I48"/>
  <sheetViews>
    <sheetView tabSelected="1" workbookViewId="0"/>
  </sheetViews>
  <sheetFormatPr defaultRowHeight="14.5"/>
  <sheetData>
    <row r="1" spans="1:9">
      <c r="A1" s="1"/>
      <c r="B1" s="230" t="s">
        <v>0</v>
      </c>
      <c r="C1" s="230"/>
      <c r="D1" s="230"/>
      <c r="E1" s="230"/>
      <c r="F1" s="230"/>
      <c r="G1" s="230"/>
      <c r="H1" s="230"/>
      <c r="I1" s="2"/>
    </row>
    <row r="2" spans="1:9">
      <c r="A2" s="1"/>
      <c r="B2" s="230"/>
      <c r="C2" s="230"/>
      <c r="D2" s="230"/>
      <c r="E2" s="230"/>
      <c r="F2" s="230"/>
      <c r="G2" s="230"/>
      <c r="H2" s="230"/>
      <c r="I2" s="2"/>
    </row>
    <row r="3" spans="1:9">
      <c r="A3" s="1"/>
      <c r="B3" s="230"/>
      <c r="C3" s="230"/>
      <c r="D3" s="230"/>
      <c r="E3" s="230"/>
      <c r="F3" s="230"/>
      <c r="G3" s="230"/>
      <c r="H3" s="230"/>
      <c r="I3" s="2"/>
    </row>
    <row r="4" spans="1:9">
      <c r="A4" s="1"/>
      <c r="B4" s="230"/>
      <c r="C4" s="230"/>
      <c r="D4" s="230"/>
      <c r="E4" s="230"/>
      <c r="F4" s="230"/>
      <c r="G4" s="230"/>
      <c r="H4" s="230"/>
      <c r="I4" s="2"/>
    </row>
    <row r="5" spans="1:9">
      <c r="A5" s="1"/>
      <c r="B5" s="230"/>
      <c r="C5" s="230"/>
      <c r="D5" s="230"/>
      <c r="E5" s="230"/>
      <c r="F5" s="230"/>
      <c r="G5" s="230"/>
      <c r="H5" s="230"/>
      <c r="I5" s="2"/>
    </row>
    <row r="6" spans="1:9">
      <c r="A6" s="1"/>
      <c r="B6" s="230"/>
      <c r="C6" s="230"/>
      <c r="D6" s="230"/>
      <c r="E6" s="230"/>
      <c r="F6" s="230"/>
      <c r="G6" s="230"/>
      <c r="H6" s="230"/>
      <c r="I6" s="2"/>
    </row>
    <row r="7" spans="1:9">
      <c r="A7" s="231"/>
      <c r="B7" s="231"/>
      <c r="C7" s="231"/>
      <c r="D7" s="231"/>
      <c r="E7" s="231"/>
      <c r="F7" s="231"/>
      <c r="G7" s="231"/>
      <c r="H7" s="231"/>
      <c r="I7" s="233"/>
    </row>
    <row r="8" spans="1:9">
      <c r="A8" s="231"/>
      <c r="B8" s="231"/>
      <c r="C8" s="231"/>
      <c r="D8" s="231"/>
      <c r="E8" s="231"/>
      <c r="F8" s="231"/>
      <c r="G8" s="231"/>
      <c r="H8" s="231"/>
      <c r="I8" s="233"/>
    </row>
    <row r="9" spans="1:9">
      <c r="A9" s="231"/>
      <c r="B9" s="231"/>
      <c r="C9" s="231"/>
      <c r="D9" s="231"/>
      <c r="E9" s="231"/>
      <c r="F9" s="231"/>
      <c r="G9" s="231"/>
      <c r="H9" s="231"/>
      <c r="I9" s="233"/>
    </row>
    <row r="10" spans="1:9">
      <c r="A10" s="234" t="s">
        <v>6</v>
      </c>
      <c r="B10" s="234"/>
      <c r="C10" s="234"/>
      <c r="D10" s="234"/>
      <c r="E10" s="234"/>
      <c r="F10" s="234"/>
      <c r="G10" s="234"/>
      <c r="H10" s="234"/>
      <c r="I10" s="234"/>
    </row>
    <row r="11" spans="1:9" ht="44.25" customHeight="1">
      <c r="A11" s="234"/>
      <c r="B11" s="234"/>
      <c r="C11" s="234"/>
      <c r="D11" s="234"/>
      <c r="E11" s="234"/>
      <c r="F11" s="234"/>
      <c r="G11" s="234"/>
      <c r="H11" s="234"/>
      <c r="I11" s="234"/>
    </row>
    <row r="12" spans="1:9" ht="21" customHeight="1">
      <c r="A12" s="229" t="s">
        <v>181</v>
      </c>
      <c r="B12" s="229"/>
      <c r="C12" s="229"/>
      <c r="D12" s="229"/>
      <c r="E12" s="229"/>
      <c r="F12" s="229"/>
      <c r="G12" s="229"/>
      <c r="H12" s="229"/>
      <c r="I12" s="229"/>
    </row>
    <row r="13" spans="1:9" ht="21" customHeight="1">
      <c r="A13" s="229"/>
      <c r="B13" s="229"/>
      <c r="C13" s="229"/>
      <c r="D13" s="229"/>
      <c r="E13" s="229"/>
      <c r="F13" s="229"/>
      <c r="G13" s="229"/>
      <c r="H13" s="229"/>
      <c r="I13" s="229"/>
    </row>
    <row r="14" spans="1:9">
      <c r="A14" s="1"/>
      <c r="B14" s="1"/>
      <c r="C14" s="1"/>
      <c r="D14" s="1"/>
      <c r="E14" s="1"/>
      <c r="F14" s="1"/>
      <c r="G14" s="1"/>
      <c r="H14" s="1"/>
      <c r="I14" s="2"/>
    </row>
    <row r="15" spans="1:9">
      <c r="A15" s="1"/>
      <c r="B15" s="1"/>
      <c r="C15" s="1"/>
      <c r="D15" s="1"/>
      <c r="E15" s="1"/>
      <c r="F15" s="1"/>
      <c r="G15" s="1"/>
      <c r="H15" s="1"/>
      <c r="I15" s="2"/>
    </row>
    <row r="16" spans="1:9">
      <c r="A16" s="1"/>
      <c r="B16" s="235"/>
      <c r="C16" s="235"/>
      <c r="D16" s="235"/>
      <c r="E16" s="235"/>
      <c r="F16" s="235"/>
      <c r="G16" s="235"/>
      <c r="H16" s="235"/>
      <c r="I16" s="2"/>
    </row>
    <row r="17" spans="1:9">
      <c r="A17" s="1"/>
      <c r="B17" s="235"/>
      <c r="C17" s="235"/>
      <c r="D17" s="235"/>
      <c r="E17" s="235"/>
      <c r="F17" s="235"/>
      <c r="G17" s="235"/>
      <c r="H17" s="235"/>
      <c r="I17" s="2"/>
    </row>
    <row r="18" spans="1:9">
      <c r="A18" s="1"/>
      <c r="B18" s="1"/>
      <c r="C18" s="1"/>
      <c r="D18" s="1"/>
      <c r="E18" s="1"/>
      <c r="F18" s="1"/>
      <c r="G18" s="1"/>
      <c r="H18" s="1"/>
      <c r="I18" s="2"/>
    </row>
    <row r="19" spans="1:9" hidden="1">
      <c r="A19" s="1"/>
      <c r="B19" s="1"/>
      <c r="C19" s="1"/>
      <c r="D19" s="1"/>
      <c r="E19" s="1"/>
      <c r="F19" s="1"/>
      <c r="G19" s="1"/>
      <c r="H19" s="1"/>
      <c r="I19" s="2"/>
    </row>
    <row r="20" spans="1:9" hidden="1">
      <c r="A20" s="1"/>
      <c r="B20" s="1"/>
      <c r="C20" s="1"/>
      <c r="D20" s="1"/>
      <c r="E20" s="1"/>
      <c r="F20" s="1"/>
      <c r="G20" s="1"/>
      <c r="H20" s="1"/>
      <c r="I20" s="2"/>
    </row>
    <row r="21" spans="1:9" hidden="1">
      <c r="A21" s="1"/>
      <c r="B21" s="1"/>
      <c r="C21" s="1"/>
      <c r="D21" s="1"/>
      <c r="E21" s="1"/>
      <c r="F21" s="1"/>
      <c r="G21" s="1"/>
      <c r="H21" s="1"/>
      <c r="I21" s="2"/>
    </row>
    <row r="22" spans="1:9">
      <c r="A22" s="231"/>
      <c r="B22" s="231"/>
      <c r="C22" s="231"/>
      <c r="D22" s="231"/>
      <c r="E22" s="231"/>
      <c r="F22" s="231"/>
      <c r="G22" s="231"/>
      <c r="H22" s="231"/>
      <c r="I22" s="233"/>
    </row>
    <row r="23" spans="1:9">
      <c r="A23" s="231"/>
      <c r="B23" s="231"/>
      <c r="C23" s="231"/>
      <c r="D23" s="231"/>
      <c r="E23" s="231"/>
      <c r="F23" s="231"/>
      <c r="G23" s="231"/>
      <c r="H23" s="231"/>
      <c r="I23" s="233"/>
    </row>
    <row r="24" spans="1:9">
      <c r="A24" s="231"/>
      <c r="B24" s="231"/>
      <c r="C24" s="231"/>
      <c r="D24" s="231"/>
      <c r="E24" s="231"/>
      <c r="F24" s="231"/>
      <c r="G24" s="231"/>
      <c r="H24" s="231"/>
      <c r="I24" s="233"/>
    </row>
    <row r="25" spans="1:9">
      <c r="A25" s="231"/>
      <c r="B25" s="231"/>
      <c r="C25" s="231"/>
      <c r="D25" s="231"/>
      <c r="E25" s="231"/>
      <c r="F25" s="231"/>
      <c r="G25" s="231"/>
      <c r="H25" s="231"/>
      <c r="I25" s="233"/>
    </row>
    <row r="26" spans="1:9" hidden="1">
      <c r="A26" s="231"/>
      <c r="B26" s="231"/>
      <c r="C26" s="231"/>
      <c r="D26" s="231"/>
      <c r="E26" s="231"/>
      <c r="F26" s="231"/>
      <c r="G26" s="231"/>
      <c r="H26" s="231"/>
      <c r="I26" s="233"/>
    </row>
    <row r="27" spans="1:9" hidden="1">
      <c r="A27" s="231"/>
      <c r="B27" s="231"/>
      <c r="C27" s="231"/>
      <c r="D27" s="231"/>
      <c r="E27" s="231"/>
      <c r="F27" s="231"/>
      <c r="G27" s="231"/>
      <c r="H27" s="231"/>
      <c r="I27" s="233"/>
    </row>
    <row r="28" spans="1:9" hidden="1">
      <c r="A28" s="1"/>
      <c r="B28" s="1"/>
      <c r="C28" s="1"/>
      <c r="D28" s="1"/>
      <c r="E28" s="1"/>
      <c r="F28" s="1"/>
      <c r="G28" s="1"/>
      <c r="H28" s="1"/>
      <c r="I28" s="2"/>
    </row>
    <row r="29" spans="1:9">
      <c r="A29" s="1"/>
      <c r="B29" s="1"/>
      <c r="C29" s="1"/>
      <c r="D29" s="1"/>
      <c r="E29" s="1"/>
      <c r="F29" s="1"/>
      <c r="G29" s="1"/>
      <c r="H29" s="1"/>
      <c r="I29" s="2"/>
    </row>
    <row r="30" spans="1:9">
      <c r="A30" s="1"/>
      <c r="B30" s="1"/>
      <c r="C30" s="1"/>
      <c r="D30" s="1"/>
      <c r="E30" s="1"/>
      <c r="F30" s="1"/>
      <c r="G30" s="1"/>
      <c r="H30" s="1"/>
      <c r="I30" s="2"/>
    </row>
    <row r="31" spans="1:9">
      <c r="A31" s="232" t="s">
        <v>1</v>
      </c>
      <c r="B31" s="232"/>
      <c r="C31" s="232"/>
      <c r="D31" s="232"/>
      <c r="E31" s="1"/>
      <c r="F31" s="232" t="s">
        <v>2</v>
      </c>
      <c r="G31" s="232"/>
      <c r="H31" s="232"/>
      <c r="I31" s="232"/>
    </row>
    <row r="32" spans="1:9">
      <c r="A32" s="1"/>
      <c r="B32" s="1"/>
      <c r="C32" s="1"/>
      <c r="D32" s="1"/>
      <c r="E32" s="1"/>
      <c r="F32" s="1"/>
      <c r="G32" s="1"/>
      <c r="H32" s="1"/>
      <c r="I32" s="2"/>
    </row>
    <row r="33" spans="1:9">
      <c r="A33" s="232" t="s">
        <v>3</v>
      </c>
      <c r="B33" s="232"/>
      <c r="C33" s="232"/>
      <c r="D33" s="232"/>
      <c r="E33" s="1"/>
      <c r="F33" s="232" t="s">
        <v>4</v>
      </c>
      <c r="G33" s="232"/>
      <c r="H33" s="232"/>
      <c r="I33" s="232"/>
    </row>
    <row r="37" spans="1:9">
      <c r="A37" s="236" t="s">
        <v>5</v>
      </c>
      <c r="B37" s="236"/>
      <c r="C37" s="236"/>
      <c r="D37" s="236"/>
    </row>
    <row r="41" spans="1:9" ht="18" customHeight="1"/>
    <row r="48" spans="1:9" ht="20.5">
      <c r="A48" s="228" t="s">
        <v>184</v>
      </c>
      <c r="B48" s="228"/>
      <c r="C48" s="228"/>
      <c r="D48" s="228"/>
      <c r="E48" s="228"/>
      <c r="F48" s="228"/>
      <c r="G48" s="228"/>
      <c r="H48" s="228"/>
      <c r="I48" s="228"/>
    </row>
  </sheetData>
  <mergeCells count="28">
    <mergeCell ref="A37:D37"/>
    <mergeCell ref="F22:F27"/>
    <mergeCell ref="G22:G27"/>
    <mergeCell ref="H22:H27"/>
    <mergeCell ref="I22:I27"/>
    <mergeCell ref="A31:D31"/>
    <mergeCell ref="F31:I31"/>
    <mergeCell ref="A22:A27"/>
    <mergeCell ref="B22:B27"/>
    <mergeCell ref="C22:C27"/>
    <mergeCell ref="D22:D27"/>
    <mergeCell ref="E22:E27"/>
    <mergeCell ref="A48:I48"/>
    <mergeCell ref="A12:I13"/>
    <mergeCell ref="B1:H6"/>
    <mergeCell ref="A7:A9"/>
    <mergeCell ref="B7:B9"/>
    <mergeCell ref="C7:C9"/>
    <mergeCell ref="D7:D9"/>
    <mergeCell ref="E7:E9"/>
    <mergeCell ref="F7:F9"/>
    <mergeCell ref="G7:G9"/>
    <mergeCell ref="H7:H9"/>
    <mergeCell ref="A33:D33"/>
    <mergeCell ref="F33:I33"/>
    <mergeCell ref="I7:I9"/>
    <mergeCell ref="A10:I11"/>
    <mergeCell ref="B16:H17"/>
  </mergeCells>
  <pageMargins left="0.7" right="0.7" top="0.75" bottom="0.75" header="0.3" footer="0.3"/>
  <pageSetup paperSize="9" orientation="portrait" horizontalDpi="0"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I126"/>
  <sheetViews>
    <sheetView workbookViewId="0">
      <selection sqref="A1:I1"/>
    </sheetView>
  </sheetViews>
  <sheetFormatPr defaultRowHeight="14.5"/>
  <cols>
    <col min="1" max="1" width="38.08984375" customWidth="1"/>
    <col min="2" max="2" width="0" hidden="1" customWidth="1"/>
    <col min="3" max="3" width="10.6328125" customWidth="1"/>
    <col min="4" max="5" width="0" hidden="1" customWidth="1"/>
    <col min="6" max="6" width="12.08984375" bestFit="1" customWidth="1"/>
    <col min="7" max="8" width="0" hidden="1" customWidth="1"/>
    <col min="9" max="9" width="16.453125" customWidth="1"/>
  </cols>
  <sheetData>
    <row r="1" spans="1:9">
      <c r="A1" s="237" t="str">
        <f>[2]ОД!A1:I1</f>
        <v>ТК - ИМОТИ АД</v>
      </c>
      <c r="B1" s="237"/>
      <c r="C1" s="237"/>
      <c r="D1" s="237"/>
      <c r="E1" s="237"/>
      <c r="F1" s="237"/>
      <c r="G1" s="237"/>
      <c r="H1" s="237"/>
      <c r="I1" s="237"/>
    </row>
    <row r="2" spans="1:9" ht="27.65" customHeight="1">
      <c r="A2" s="238" t="s">
        <v>188</v>
      </c>
      <c r="B2" s="238"/>
      <c r="C2" s="238"/>
      <c r="D2" s="238"/>
      <c r="E2" s="238"/>
      <c r="F2" s="238"/>
      <c r="G2" s="238"/>
      <c r="H2" s="238"/>
      <c r="I2" s="238"/>
    </row>
    <row r="3" spans="1:9" ht="15" hidden="1" customHeight="1">
      <c r="A3" s="164"/>
      <c r="B3" s="164"/>
      <c r="C3" s="165"/>
      <c r="D3" s="164"/>
      <c r="E3" s="164"/>
      <c r="F3" s="164"/>
      <c r="G3" s="164"/>
      <c r="H3" s="164"/>
      <c r="I3" s="164"/>
    </row>
    <row r="4" spans="1:9">
      <c r="A4" s="166"/>
      <c r="B4" s="166"/>
      <c r="C4" s="167" t="s">
        <v>7</v>
      </c>
      <c r="D4" s="164"/>
      <c r="E4" s="164"/>
      <c r="F4" s="216">
        <v>45747</v>
      </c>
      <c r="G4" s="168"/>
      <c r="H4" s="168"/>
      <c r="I4" s="216">
        <v>45657</v>
      </c>
    </row>
    <row r="5" spans="1:9">
      <c r="A5" s="117" t="s">
        <v>8</v>
      </c>
      <c r="B5" s="117"/>
      <c r="C5" s="165"/>
      <c r="D5" s="164"/>
      <c r="E5" s="164"/>
      <c r="F5" s="168" t="s">
        <v>9</v>
      </c>
      <c r="G5" s="168"/>
      <c r="H5" s="168"/>
      <c r="I5" s="168" t="s">
        <v>9</v>
      </c>
    </row>
    <row r="6" spans="1:9">
      <c r="A6" s="124"/>
      <c r="B6" s="124"/>
      <c r="C6" s="165"/>
      <c r="D6" s="164"/>
      <c r="E6" s="164"/>
      <c r="F6" s="169"/>
      <c r="G6" s="169"/>
      <c r="H6" s="169"/>
      <c r="I6" s="169"/>
    </row>
    <row r="7" spans="1:9">
      <c r="A7" s="170" t="s">
        <v>10</v>
      </c>
      <c r="B7" s="124"/>
      <c r="C7" s="165"/>
      <c r="D7" s="164"/>
      <c r="E7" s="164"/>
      <c r="F7" s="169"/>
      <c r="G7" s="169"/>
      <c r="H7" s="169"/>
      <c r="I7" s="169"/>
    </row>
    <row r="8" spans="1:9" ht="15" hidden="1" customHeight="1">
      <c r="A8" s="117"/>
      <c r="B8" s="117"/>
      <c r="C8" s="126"/>
      <c r="D8" s="129"/>
      <c r="E8" s="129"/>
      <c r="F8" s="124"/>
      <c r="G8" s="124"/>
      <c r="H8" s="124"/>
      <c r="I8" s="124"/>
    </row>
    <row r="9" spans="1:9">
      <c r="A9" s="107" t="s">
        <v>11</v>
      </c>
      <c r="B9" s="108"/>
      <c r="C9" s="109" t="str">
        <f>IF(AND(F9=0,I9=0,L9=0),"",CONCATENATE("1.",D9,"."))</f>
        <v>1.1.</v>
      </c>
      <c r="D9" s="110">
        <f>IF(AND(F9=0,I9=0,L9=0),0,MAX(D$8:D8)+1)</f>
        <v>1</v>
      </c>
      <c r="E9" s="110"/>
      <c r="F9" s="111">
        <v>3152</v>
      </c>
      <c r="G9" s="111"/>
      <c r="H9" s="112"/>
      <c r="I9" s="111">
        <v>3168</v>
      </c>
    </row>
    <row r="10" spans="1:9" ht="17.25" hidden="1" customHeight="1">
      <c r="A10" s="107"/>
      <c r="B10" s="107"/>
      <c r="C10" s="113"/>
      <c r="D10" s="114"/>
      <c r="E10" s="114"/>
      <c r="F10" s="115"/>
      <c r="G10" s="115"/>
      <c r="H10" s="116"/>
      <c r="I10" s="115"/>
    </row>
    <row r="11" spans="1:9" ht="17.25" hidden="1" customHeight="1">
      <c r="A11" s="107" t="s">
        <v>12</v>
      </c>
      <c r="B11" s="108"/>
      <c r="C11" s="109" t="str">
        <f>IF(AND(F11=0,I11=0,L11=0),"",CONCATENATE("1.",D11,"."))</f>
        <v/>
      </c>
      <c r="D11" s="110">
        <f>IF(AND(F11=0,I11=0,L11=0),0,MAX(D$8:D10)+1)</f>
        <v>0</v>
      </c>
      <c r="E11" s="110"/>
      <c r="F11" s="111"/>
      <c r="G11" s="111"/>
      <c r="H11" s="112"/>
      <c r="I11" s="111"/>
    </row>
    <row r="12" spans="1:9" ht="17.25" hidden="1" customHeight="1">
      <c r="A12" s="107"/>
      <c r="B12" s="107"/>
      <c r="C12" s="113"/>
      <c r="D12" s="114"/>
      <c r="E12" s="114"/>
      <c r="F12" s="115"/>
      <c r="G12" s="115"/>
      <c r="H12" s="116"/>
      <c r="I12" s="115"/>
    </row>
    <row r="13" spans="1:9">
      <c r="A13" s="107" t="s">
        <v>13</v>
      </c>
      <c r="B13" s="108"/>
      <c r="C13" s="109" t="str">
        <f>IF(AND(F13=0,I13=0,L13=0),"",CONCATENATE("1.",D13,"."))</f>
        <v>1.2.</v>
      </c>
      <c r="D13" s="110">
        <f>IF(AND(F13=0,I13=0,L13=0),0,MAX(D$8:D12)+1)</f>
        <v>2</v>
      </c>
      <c r="E13" s="110"/>
      <c r="F13" s="111">
        <v>3</v>
      </c>
      <c r="G13" s="111"/>
      <c r="H13" s="112"/>
      <c r="I13" s="111">
        <v>3</v>
      </c>
    </row>
    <row r="14" spans="1:9" ht="17.25" hidden="1" customHeight="1">
      <c r="A14" s="107"/>
      <c r="B14" s="107"/>
      <c r="C14" s="113"/>
      <c r="D14" s="114"/>
      <c r="E14" s="114"/>
      <c r="F14" s="115"/>
      <c r="G14" s="115"/>
      <c r="H14" s="116"/>
      <c r="I14" s="115"/>
    </row>
    <row r="15" spans="1:9" ht="17.25" hidden="1" customHeight="1">
      <c r="A15" s="107" t="s">
        <v>14</v>
      </c>
      <c r="B15" s="108"/>
      <c r="C15" s="109" t="str">
        <f>IF(AND(F15=0,I15=0,L15=0),"",CONCATENATE("1.",D15,"."))</f>
        <v/>
      </c>
      <c r="D15" s="110">
        <f>IF(AND(F15=0,I15=0,L15=0),0,MAX(D$8:D14)+1)</f>
        <v>0</v>
      </c>
      <c r="E15" s="110"/>
      <c r="F15" s="111"/>
      <c r="G15" s="111"/>
      <c r="H15" s="112"/>
      <c r="I15" s="111"/>
    </row>
    <row r="16" spans="1:9" ht="17.25" hidden="1" customHeight="1">
      <c r="A16" s="107"/>
      <c r="B16" s="107"/>
      <c r="C16" s="113"/>
      <c r="D16" s="114"/>
      <c r="E16" s="114"/>
      <c r="F16" s="115"/>
      <c r="G16" s="115"/>
      <c r="H16" s="116"/>
      <c r="I16" s="115"/>
    </row>
    <row r="17" spans="1:9" ht="17.25" hidden="1" customHeight="1">
      <c r="A17" s="107" t="s">
        <v>15</v>
      </c>
      <c r="B17" s="108"/>
      <c r="C17" s="109" t="str">
        <f>IF(AND(F17=0,I17=0,L17=0),"",CONCATENATE("1.",D17,"."))</f>
        <v/>
      </c>
      <c r="D17" s="110">
        <f>IF(AND(F17=0,I17=0,L17=0),0,MAX(D$8:D16)+1)</f>
        <v>0</v>
      </c>
      <c r="E17" s="110"/>
      <c r="F17" s="111"/>
      <c r="G17" s="111"/>
      <c r="H17" s="112"/>
      <c r="I17" s="111"/>
    </row>
    <row r="18" spans="1:9" ht="17.25" hidden="1" customHeight="1">
      <c r="A18" s="107"/>
      <c r="B18" s="107"/>
      <c r="C18" s="113"/>
      <c r="D18" s="114"/>
      <c r="E18" s="114"/>
      <c r="F18" s="115"/>
      <c r="G18" s="115"/>
      <c r="H18" s="116"/>
      <c r="I18" s="115"/>
    </row>
    <row r="19" spans="1:9" ht="17.25" hidden="1" customHeight="1">
      <c r="A19" s="107" t="s">
        <v>16</v>
      </c>
      <c r="B19" s="108"/>
      <c r="C19" s="109" t="str">
        <f>IF(AND(F19=0,I19=0,L19=0),"",CONCATENATE("1.",D19,"."))</f>
        <v/>
      </c>
      <c r="D19" s="110">
        <f>IF(AND(F19=0,I19=0,L19=0),0,MAX(D$8:D18)+1)</f>
        <v>0</v>
      </c>
      <c r="E19" s="110"/>
      <c r="F19" s="111"/>
      <c r="G19" s="111"/>
      <c r="H19" s="112"/>
      <c r="I19" s="111"/>
    </row>
    <row r="20" spans="1:9" ht="17.25" hidden="1" customHeight="1">
      <c r="A20" s="107"/>
      <c r="B20" s="107"/>
      <c r="C20" s="113"/>
      <c r="D20" s="114"/>
      <c r="E20" s="114"/>
      <c r="F20" s="115"/>
      <c r="G20" s="115"/>
      <c r="H20" s="116"/>
      <c r="I20" s="115"/>
    </row>
    <row r="21" spans="1:9" ht="17.25" hidden="1" customHeight="1">
      <c r="A21" s="107" t="s">
        <v>17</v>
      </c>
      <c r="B21" s="108"/>
      <c r="C21" s="109" t="str">
        <f>IF(AND(F21=0,I21=0,L21=0),"",CONCATENATE("1.",D21,"."))</f>
        <v/>
      </c>
      <c r="D21" s="110">
        <f>IF(AND(F21=0,I21=0,L21=0),0,MAX(D$8:D20)+1)</f>
        <v>0</v>
      </c>
      <c r="E21" s="110"/>
      <c r="F21" s="111"/>
      <c r="G21" s="111"/>
      <c r="H21" s="112"/>
      <c r="I21" s="111"/>
    </row>
    <row r="22" spans="1:9" ht="17.25" hidden="1" customHeight="1">
      <c r="A22" s="107"/>
      <c r="B22" s="107"/>
      <c r="C22" s="113"/>
      <c r="D22" s="114"/>
      <c r="E22" s="114"/>
      <c r="F22" s="111"/>
      <c r="G22" s="111"/>
      <c r="H22" s="112"/>
      <c r="I22" s="111"/>
    </row>
    <row r="23" spans="1:9" ht="17.25" hidden="1" customHeight="1">
      <c r="A23" s="107" t="s">
        <v>18</v>
      </c>
      <c r="B23" s="107"/>
      <c r="C23" s="109" t="str">
        <f>IF(AND(F23=0,I23=0,L23=0),"",CONCATENATE("1.",D23,"."))</f>
        <v/>
      </c>
      <c r="D23" s="110">
        <f>IF(AND(F23=0,I23=0,L23=0),0,MAX(D$8:D22)+1)</f>
        <v>0</v>
      </c>
      <c r="E23" s="110"/>
      <c r="F23" s="111"/>
      <c r="G23" s="111"/>
      <c r="H23" s="112"/>
      <c r="I23" s="111"/>
    </row>
    <row r="24" spans="1:9" ht="17.25" hidden="1" customHeight="1">
      <c r="A24" s="117"/>
      <c r="B24" s="117"/>
      <c r="C24" s="113"/>
      <c r="D24" s="114"/>
      <c r="E24" s="114"/>
      <c r="F24" s="118"/>
      <c r="G24" s="119"/>
      <c r="H24" s="112"/>
      <c r="I24" s="119"/>
    </row>
    <row r="25" spans="1:9" ht="15.5">
      <c r="A25" s="120" t="s">
        <v>19</v>
      </c>
      <c r="B25" s="121"/>
      <c r="C25" s="122"/>
      <c r="D25" s="114"/>
      <c r="E25" s="114"/>
      <c r="F25" s="123">
        <f>F9+F11+F13+F15+F17+F19+F21+F23</f>
        <v>3155</v>
      </c>
      <c r="G25" s="124"/>
      <c r="H25" s="125"/>
      <c r="I25" s="123">
        <f>I9+I11+I13+I15+I17+I19+I21+I23</f>
        <v>3171</v>
      </c>
    </row>
    <row r="26" spans="1:9" ht="15" hidden="1" customHeight="1">
      <c r="A26" s="117"/>
      <c r="B26" s="117"/>
      <c r="C26" s="126"/>
      <c r="D26" s="114"/>
      <c r="E26" s="114"/>
      <c r="F26" s="127"/>
      <c r="G26" s="127"/>
      <c r="H26" s="128"/>
      <c r="I26" s="127"/>
    </row>
    <row r="27" spans="1:9">
      <c r="A27" s="117" t="s">
        <v>20</v>
      </c>
      <c r="B27" s="117"/>
      <c r="C27" s="126"/>
      <c r="D27" s="114"/>
      <c r="E27" s="114"/>
      <c r="F27" s="127"/>
      <c r="G27" s="127"/>
      <c r="H27" s="128"/>
      <c r="I27" s="127"/>
    </row>
    <row r="28" spans="1:9" ht="15" hidden="1" customHeight="1">
      <c r="A28" s="117"/>
      <c r="B28" s="117"/>
      <c r="C28" s="126"/>
      <c r="D28" s="129"/>
      <c r="E28" s="129"/>
      <c r="F28" s="124"/>
      <c r="G28" s="124"/>
      <c r="H28" s="125"/>
      <c r="I28" s="124"/>
    </row>
    <row r="29" spans="1:9" ht="15" hidden="1" customHeight="1">
      <c r="A29" s="117"/>
      <c r="B29" s="117"/>
      <c r="C29" s="126"/>
      <c r="D29" s="129"/>
      <c r="E29" s="129"/>
      <c r="F29" s="124"/>
      <c r="G29" s="124"/>
      <c r="H29" s="125"/>
      <c r="I29" s="124"/>
    </row>
    <row r="30" spans="1:9" ht="15" hidden="1" customHeight="1">
      <c r="A30" s="107" t="s">
        <v>21</v>
      </c>
      <c r="B30" s="108"/>
      <c r="C30" s="109" t="str">
        <f>IF(AND(F30=0,I30=0,L30=0),"",CONCATENATE("1.",D30,"."))</f>
        <v/>
      </c>
      <c r="D30" s="110">
        <f>IF(AND(F30=0,I30=0,L30=0),0,MAX(D$8:D28)+1)</f>
        <v>0</v>
      </c>
      <c r="E30" s="110"/>
      <c r="F30" s="111"/>
      <c r="G30" s="111"/>
      <c r="H30" s="112"/>
      <c r="I30" s="111"/>
    </row>
    <row r="31" spans="1:9" ht="15" hidden="1" customHeight="1">
      <c r="A31" s="107"/>
      <c r="B31" s="107"/>
      <c r="C31" s="113"/>
      <c r="D31" s="114"/>
      <c r="E31" s="114"/>
      <c r="F31" s="130"/>
      <c r="G31" s="130"/>
      <c r="H31" s="131"/>
      <c r="I31" s="130"/>
    </row>
    <row r="32" spans="1:9">
      <c r="A32" s="107" t="s">
        <v>22</v>
      </c>
      <c r="B32" s="108"/>
      <c r="C32" s="109" t="str">
        <f>IF(AND(F32=0,I32=0,L32=0),"",CONCATENATE("1.",D32,"."))</f>
        <v>1.3.</v>
      </c>
      <c r="D32" s="110">
        <f>IF(AND(F32=0,I32=0,L32=0),0,MAX(D$8:D31)+1)</f>
        <v>3</v>
      </c>
      <c r="E32" s="110"/>
      <c r="F32" s="111">
        <v>1316</v>
      </c>
      <c r="G32" s="111"/>
      <c r="H32" s="112"/>
      <c r="I32" s="111">
        <v>1316</v>
      </c>
    </row>
    <row r="33" spans="1:9" ht="15" hidden="1" customHeight="1">
      <c r="A33" s="107"/>
      <c r="B33" s="108"/>
      <c r="C33" s="113"/>
      <c r="D33" s="114"/>
      <c r="E33" s="114"/>
      <c r="F33" s="111"/>
      <c r="G33" s="111"/>
      <c r="H33" s="112"/>
      <c r="I33" s="111"/>
    </row>
    <row r="34" spans="1:9">
      <c r="A34" s="107" t="s">
        <v>23</v>
      </c>
      <c r="B34" s="108"/>
      <c r="C34" s="109" t="str">
        <f>IF(AND(F34=0,I34=0,L34=0),"",CONCATENATE("1.",D34,"."))</f>
        <v>1.4.</v>
      </c>
      <c r="D34" s="110">
        <f>IF(AND(F34=0,I34=0,L34=0),0,MAX(D$8:D33)+1)</f>
        <v>4</v>
      </c>
      <c r="E34" s="110"/>
      <c r="F34" s="111">
        <v>5288</v>
      </c>
      <c r="G34" s="111"/>
      <c r="H34" s="112"/>
      <c r="I34" s="111">
        <v>5317</v>
      </c>
    </row>
    <row r="35" spans="1:9" ht="15" hidden="1" customHeight="1">
      <c r="A35" s="107"/>
      <c r="B35" s="108"/>
      <c r="C35" s="109"/>
      <c r="D35" s="110"/>
      <c r="E35" s="110"/>
      <c r="F35" s="111"/>
      <c r="G35" s="111"/>
      <c r="H35" s="112"/>
      <c r="I35" s="111"/>
    </row>
    <row r="36" spans="1:9" ht="15" hidden="1" customHeight="1">
      <c r="A36" s="107"/>
      <c r="B36" s="108"/>
      <c r="C36" s="113"/>
      <c r="D36" s="114"/>
      <c r="E36" s="114"/>
      <c r="F36" s="111"/>
      <c r="G36" s="111"/>
      <c r="H36" s="112"/>
      <c r="I36" s="111"/>
    </row>
    <row r="37" spans="1:9" ht="15" hidden="1" customHeight="1">
      <c r="A37" s="107"/>
      <c r="B37" s="108"/>
      <c r="C37" s="113"/>
      <c r="D37" s="114"/>
      <c r="E37" s="114"/>
      <c r="F37" s="111"/>
      <c r="G37" s="111"/>
      <c r="H37" s="112"/>
      <c r="I37" s="111"/>
    </row>
    <row r="38" spans="1:9" ht="15" hidden="1" customHeight="1">
      <c r="A38" s="107" t="s">
        <v>24</v>
      </c>
      <c r="B38" s="108"/>
      <c r="C38" s="109" t="str">
        <f>IF(AND(F38=0,I38=0,L38=0),"",CONCATENATE("1.",D38,"."))</f>
        <v/>
      </c>
      <c r="D38" s="110">
        <f>IF(AND(F38=0,I38=0,L38=0),0,MAX(D$8:D36)+1)</f>
        <v>0</v>
      </c>
      <c r="E38" s="110"/>
      <c r="F38" s="111"/>
      <c r="G38" s="111"/>
      <c r="H38" s="112"/>
      <c r="I38" s="111"/>
    </row>
    <row r="39" spans="1:9" ht="15" hidden="1" customHeight="1">
      <c r="A39" s="107"/>
      <c r="B39" s="107"/>
      <c r="C39" s="113"/>
      <c r="D39" s="114"/>
      <c r="E39" s="114"/>
      <c r="F39" s="111"/>
      <c r="G39" s="111"/>
      <c r="H39" s="112"/>
      <c r="I39" s="111"/>
    </row>
    <row r="40" spans="1:9">
      <c r="A40" s="107" t="s">
        <v>25</v>
      </c>
      <c r="B40" s="108"/>
      <c r="C40" s="109" t="str">
        <f>IF(AND(F40=0,I40=0,L40=0),"",CONCATENATE("1.",D40,"."))</f>
        <v>1.5.</v>
      </c>
      <c r="D40" s="110">
        <f>IF(AND(F40=0,I40=0,L40=0),0,MAX(D$8:D39)+1)</f>
        <v>5</v>
      </c>
      <c r="E40" s="110"/>
      <c r="F40" s="111">
        <v>22744</v>
      </c>
      <c r="G40" s="111"/>
      <c r="H40" s="112"/>
      <c r="I40" s="111">
        <v>20399</v>
      </c>
    </row>
    <row r="41" spans="1:9" ht="15" hidden="1" customHeight="1">
      <c r="A41" s="107"/>
      <c r="B41" s="107"/>
      <c r="C41" s="113"/>
      <c r="D41" s="114"/>
      <c r="E41" s="114"/>
      <c r="F41" s="111"/>
      <c r="G41" s="111"/>
      <c r="H41" s="112"/>
      <c r="I41" s="111"/>
    </row>
    <row r="42" spans="1:9">
      <c r="A42" s="107" t="s">
        <v>26</v>
      </c>
      <c r="B42" s="108"/>
      <c r="C42" s="109" t="str">
        <f>IF(AND(F42=0,I42=0,L42=0),"",CONCATENATE("1.",D42,"."))</f>
        <v>1.6.</v>
      </c>
      <c r="D42" s="110">
        <f>IF(AND(F42=0,I42=0,L42=0),0,MAX(D$8:D41)+1)</f>
        <v>6</v>
      </c>
      <c r="E42" s="110"/>
      <c r="F42" s="111">
        <v>27</v>
      </c>
      <c r="G42" s="111"/>
      <c r="H42" s="112"/>
      <c r="I42" s="111">
        <v>66</v>
      </c>
    </row>
    <row r="43" spans="1:9" ht="15" hidden="1" customHeight="1">
      <c r="A43" s="132"/>
      <c r="B43" s="132"/>
      <c r="C43" s="113"/>
      <c r="D43" s="114"/>
      <c r="E43" s="114"/>
      <c r="F43" s="118"/>
      <c r="G43" s="118"/>
      <c r="H43" s="133"/>
      <c r="I43" s="118"/>
    </row>
    <row r="44" spans="1:9" ht="15.5">
      <c r="A44" s="120" t="s">
        <v>27</v>
      </c>
      <c r="B44" s="121"/>
      <c r="C44" s="122"/>
      <c r="D44" s="114"/>
      <c r="E44" s="114"/>
      <c r="F44" s="123">
        <f>F30+F32+F34+F38+F40+F42</f>
        <v>29375</v>
      </c>
      <c r="G44" s="124"/>
      <c r="H44" s="125"/>
      <c r="I44" s="123">
        <f>I30+I32+I34+I38+I40+I42</f>
        <v>27098</v>
      </c>
    </row>
    <row r="45" spans="1:9" ht="15" hidden="1" customHeight="1">
      <c r="A45" s="107"/>
      <c r="B45" s="107"/>
      <c r="C45" s="113"/>
      <c r="D45" s="114"/>
      <c r="E45" s="114"/>
      <c r="F45" s="119"/>
      <c r="G45" s="119"/>
      <c r="H45" s="112"/>
      <c r="I45" s="119"/>
    </row>
    <row r="46" spans="1:9">
      <c r="A46" s="134" t="s">
        <v>28</v>
      </c>
      <c r="B46" s="117"/>
      <c r="C46" s="135"/>
      <c r="D46" s="114"/>
      <c r="E46" s="114"/>
      <c r="F46" s="135">
        <f>F25+F44</f>
        <v>32530</v>
      </c>
      <c r="G46" s="127"/>
      <c r="H46" s="128"/>
      <c r="I46" s="135">
        <f>I25+I44</f>
        <v>30269</v>
      </c>
    </row>
    <row r="47" spans="1:9">
      <c r="A47" s="107"/>
      <c r="B47" s="107"/>
      <c r="C47" s="113"/>
      <c r="D47" s="129"/>
      <c r="E47" s="129"/>
      <c r="F47" s="136"/>
      <c r="G47" s="136"/>
      <c r="H47" s="116"/>
      <c r="I47" s="136"/>
    </row>
    <row r="48" spans="1:9" ht="15" hidden="1" customHeight="1">
      <c r="A48" s="137" t="s">
        <v>29</v>
      </c>
      <c r="B48" s="124"/>
      <c r="C48" s="113"/>
      <c r="D48" s="129"/>
      <c r="E48" s="129"/>
      <c r="F48" s="124"/>
      <c r="G48" s="124"/>
      <c r="H48" s="125"/>
      <c r="I48" s="124"/>
    </row>
    <row r="49" spans="1:9" ht="15" hidden="1" customHeight="1">
      <c r="A49" s="124"/>
      <c r="B49" s="124"/>
      <c r="C49" s="113"/>
      <c r="D49" s="129"/>
      <c r="E49" s="129"/>
      <c r="F49" s="124"/>
      <c r="G49" s="124"/>
      <c r="H49" s="125"/>
      <c r="I49" s="124"/>
    </row>
    <row r="50" spans="1:9" hidden="1">
      <c r="A50" s="138" t="str">
        <f>A1</f>
        <v>ТК - ИМОТИ АД</v>
      </c>
      <c r="B50" s="138"/>
      <c r="C50" s="138"/>
      <c r="D50" s="138"/>
      <c r="E50" s="138"/>
      <c r="F50" s="138"/>
      <c r="G50" s="138"/>
      <c r="H50" s="139"/>
      <c r="I50" s="138"/>
    </row>
    <row r="51" spans="1:9" hidden="1">
      <c r="A51" s="138" t="str">
        <f>CONCATENATE(A2," - продължение")</f>
        <v>МЕЖДИНЕН КОНСОЛИДИРАН ОТЧЕТ ЗА ФИНАНСОВОТО СЪСТОЯНИЕ към 31.03.2025 г. - продължение</v>
      </c>
      <c r="B51" s="138"/>
      <c r="C51" s="138"/>
      <c r="D51" s="138"/>
      <c r="E51" s="138"/>
      <c r="F51" s="138"/>
      <c r="G51" s="138"/>
      <c r="H51" s="139"/>
      <c r="I51" s="138"/>
    </row>
    <row r="52" spans="1:9">
      <c r="A52" s="107"/>
      <c r="B52" s="107"/>
      <c r="C52" s="113"/>
      <c r="D52" s="129"/>
      <c r="E52" s="129"/>
      <c r="F52" s="124"/>
      <c r="G52" s="124"/>
      <c r="H52" s="125"/>
      <c r="I52" s="124"/>
    </row>
    <row r="53" spans="1:9">
      <c r="A53" s="166"/>
      <c r="B53" s="166"/>
      <c r="C53" s="167" t="s">
        <v>7</v>
      </c>
      <c r="D53" s="164"/>
      <c r="E53" s="164"/>
      <c r="F53" s="171">
        <f>F4</f>
        <v>45747</v>
      </c>
      <c r="G53" s="168"/>
      <c r="H53" s="172"/>
      <c r="I53" s="171">
        <f>I4</f>
        <v>45657</v>
      </c>
    </row>
    <row r="54" spans="1:9">
      <c r="A54" s="117" t="s">
        <v>30</v>
      </c>
      <c r="B54" s="117"/>
      <c r="C54" s="165"/>
      <c r="D54" s="164"/>
      <c r="E54" s="164"/>
      <c r="F54" s="169" t="s">
        <v>9</v>
      </c>
      <c r="G54" s="169"/>
      <c r="H54" s="173"/>
      <c r="I54" s="169" t="s">
        <v>9</v>
      </c>
    </row>
    <row r="55" spans="1:9">
      <c r="A55" s="124"/>
      <c r="B55" s="124"/>
      <c r="C55" s="165"/>
      <c r="D55" s="164"/>
      <c r="E55" s="164"/>
      <c r="F55" s="169"/>
      <c r="G55" s="169"/>
      <c r="H55" s="173"/>
      <c r="I55" s="169"/>
    </row>
    <row r="56" spans="1:9">
      <c r="A56" s="117" t="s">
        <v>31</v>
      </c>
      <c r="B56" s="117"/>
      <c r="C56" s="127" t="s">
        <v>32</v>
      </c>
      <c r="D56" s="129"/>
      <c r="E56" s="129"/>
      <c r="F56" s="127"/>
      <c r="G56" s="140"/>
      <c r="H56" s="141"/>
      <c r="I56" s="127"/>
    </row>
    <row r="57" spans="1:9" ht="15" hidden="1" customHeight="1">
      <c r="A57" s="117"/>
      <c r="B57" s="117"/>
      <c r="C57" s="126"/>
      <c r="D57" s="129"/>
      <c r="E57" s="129"/>
      <c r="F57" s="124"/>
      <c r="G57" s="124"/>
      <c r="H57" s="125"/>
      <c r="I57" s="124"/>
    </row>
    <row r="58" spans="1:9">
      <c r="A58" s="117" t="s">
        <v>33</v>
      </c>
      <c r="B58" s="117"/>
      <c r="C58" s="109" t="str">
        <f>IF(AND(F58=0,I58=0,L58=0),"",CONCATENATE("1.",D58,".",G58,"."))</f>
        <v>1.7.1.</v>
      </c>
      <c r="D58" s="110">
        <f>IF(AND(F58=0,I58=0,L58=0),0,MAX(D$8:D57)+1)</f>
        <v>7</v>
      </c>
      <c r="E58" s="110"/>
      <c r="F58" s="127">
        <f>SUM(F59:F61)</f>
        <v>47851</v>
      </c>
      <c r="G58" s="110">
        <f>IF(AND(F58=0,I58=0,L58=0),0,MAX(G$57:G57)+1)</f>
        <v>1</v>
      </c>
      <c r="H58" s="110"/>
      <c r="I58" s="127">
        <f>SUM(I59:I61)</f>
        <v>47851</v>
      </c>
    </row>
    <row r="59" spans="1:9" ht="18.75" customHeight="1">
      <c r="A59" s="142" t="s">
        <v>34</v>
      </c>
      <c r="B59" s="117"/>
      <c r="C59" s="143"/>
      <c r="D59" s="114"/>
      <c r="E59" s="114"/>
      <c r="F59" s="144">
        <v>47851</v>
      </c>
      <c r="G59" s="145"/>
      <c r="H59" s="110"/>
      <c r="I59" s="144">
        <v>47851</v>
      </c>
    </row>
    <row r="60" spans="1:9" ht="15" hidden="1" customHeight="1">
      <c r="A60" s="107" t="s">
        <v>35</v>
      </c>
      <c r="B60" s="117"/>
      <c r="C60" s="143"/>
      <c r="D60" s="114"/>
      <c r="E60" s="114"/>
      <c r="F60" s="144"/>
      <c r="G60" s="145"/>
      <c r="H60" s="110"/>
      <c r="I60" s="144"/>
    </row>
    <row r="61" spans="1:9" ht="15" hidden="1" customHeight="1">
      <c r="A61" s="107" t="s">
        <v>36</v>
      </c>
      <c r="B61" s="117"/>
      <c r="C61" s="143"/>
      <c r="D61" s="114"/>
      <c r="E61" s="114"/>
      <c r="F61" s="144"/>
      <c r="G61" s="145"/>
      <c r="H61" s="110"/>
      <c r="I61" s="144"/>
    </row>
    <row r="62" spans="1:9" ht="15" hidden="1" customHeight="1">
      <c r="A62" s="117"/>
      <c r="B62" s="117"/>
      <c r="C62" s="113"/>
      <c r="D62" s="114"/>
      <c r="E62" s="114"/>
      <c r="F62" s="119"/>
      <c r="G62" s="110"/>
      <c r="H62" s="110"/>
      <c r="I62" s="119"/>
    </row>
    <row r="63" spans="1:9" ht="15" hidden="1" customHeight="1">
      <c r="A63" s="117" t="s">
        <v>37</v>
      </c>
      <c r="B63" s="117"/>
      <c r="C63" s="109" t="str">
        <f>IF(AND(F63=0,I63=0,L63=0),"",CONCATENATE("1.",D63,".",G63,"."))</f>
        <v/>
      </c>
      <c r="D63" s="110">
        <f>IF(AND(F63=0,I63=0,L63=0),0,MAX(D$8:D57)+1)</f>
        <v>0</v>
      </c>
      <c r="E63" s="110"/>
      <c r="F63" s="146"/>
      <c r="G63" s="110">
        <f>IF(AND(F63=0,I63=0,L63=0),0,MAX(G$57:G62)+1)</f>
        <v>0</v>
      </c>
      <c r="H63" s="110"/>
      <c r="I63" s="146"/>
    </row>
    <row r="64" spans="1:9" ht="15" hidden="1" customHeight="1">
      <c r="A64" s="117"/>
      <c r="B64" s="117"/>
      <c r="C64" s="113"/>
      <c r="D64" s="114"/>
      <c r="E64" s="114"/>
      <c r="F64" s="119"/>
      <c r="G64" s="110"/>
      <c r="H64" s="110"/>
      <c r="I64" s="119"/>
    </row>
    <row r="65" spans="1:9" ht="15" hidden="1" customHeight="1">
      <c r="A65" s="117" t="s">
        <v>38</v>
      </c>
      <c r="B65" s="117"/>
      <c r="C65" s="109" t="str">
        <f>IF(AND(F65=0,I65=0,L65=0),"",CONCATENATE("1.",D65,".",G65,"."))</f>
        <v/>
      </c>
      <c r="D65" s="110">
        <f>IF(AND(F65=0,I65=0,L65=0),0,MAX(D$8:D53)+1)</f>
        <v>0</v>
      </c>
      <c r="E65" s="110"/>
      <c r="F65" s="147"/>
      <c r="G65" s="110">
        <f>IF(AND(F65=0,I65=0,L65=0),0,MAX(G$57:G64)+1)</f>
        <v>0</v>
      </c>
      <c r="H65" s="110"/>
      <c r="I65" s="147"/>
    </row>
    <row r="66" spans="1:9" ht="15" hidden="1" customHeight="1">
      <c r="A66" s="117"/>
      <c r="B66" s="117"/>
      <c r="C66" s="113"/>
      <c r="D66" s="114"/>
      <c r="E66" s="114"/>
      <c r="F66" s="119"/>
      <c r="G66" s="110"/>
      <c r="H66" s="110"/>
      <c r="I66" s="119"/>
    </row>
    <row r="67" spans="1:9" ht="15" hidden="1" customHeight="1">
      <c r="A67" s="117" t="s">
        <v>39</v>
      </c>
      <c r="B67" s="117"/>
      <c r="C67" s="109" t="str">
        <f>IF(AND(F67=0,I67=0,L67=0),"",CONCATENATE("1.",D67,".",G67,"."))</f>
        <v/>
      </c>
      <c r="D67" s="110">
        <f>IF(AND(F67=0,I67=0,L67=0),0,MAX(D$8:D55)+1)</f>
        <v>0</v>
      </c>
      <c r="E67" s="110"/>
      <c r="F67" s="147"/>
      <c r="G67" s="110">
        <f>IF(AND(F67=0,I67=0,L67=0),0,MAX(G$57:G66)+1)</f>
        <v>0</v>
      </c>
      <c r="H67" s="110"/>
      <c r="I67" s="147"/>
    </row>
    <row r="68" spans="1:9" ht="15" hidden="1" customHeight="1">
      <c r="A68" s="117"/>
      <c r="B68" s="117"/>
      <c r="C68" s="113"/>
      <c r="D68" s="114"/>
      <c r="E68" s="114"/>
      <c r="F68" s="119"/>
      <c r="G68" s="110"/>
      <c r="H68" s="110"/>
      <c r="I68" s="119"/>
    </row>
    <row r="69" spans="1:9">
      <c r="A69" s="117" t="s">
        <v>40</v>
      </c>
      <c r="B69" s="117"/>
      <c r="C69" s="109" t="str">
        <f>IF(AND(F69=0,I69=0,L69=0),"",CONCATENATE("1.",D69,".",G69,"."))</f>
        <v>1.7.2.</v>
      </c>
      <c r="D69" s="110">
        <f>IF(AND(F69=0,I69=0,L69=0),0,MAX(D$8:D57)+1)</f>
        <v>7</v>
      </c>
      <c r="E69" s="110"/>
      <c r="F69" s="147">
        <v>-18710</v>
      </c>
      <c r="G69" s="110">
        <f>IF(AND(F69=0,I69=0,L69=0),0,MAX(G$57:G68)+1)</f>
        <v>2</v>
      </c>
      <c r="H69" s="110"/>
      <c r="I69" s="147">
        <v>-18710</v>
      </c>
    </row>
    <row r="70" spans="1:9" ht="15" hidden="1" customHeight="1">
      <c r="A70" s="107"/>
      <c r="B70" s="107"/>
      <c r="C70" s="113"/>
      <c r="D70" s="114"/>
      <c r="E70" s="114"/>
      <c r="F70" s="119"/>
      <c r="G70" s="110"/>
      <c r="H70" s="110"/>
      <c r="I70" s="119"/>
    </row>
    <row r="71" spans="1:9">
      <c r="A71" s="117" t="s">
        <v>41</v>
      </c>
      <c r="B71" s="117"/>
      <c r="C71" s="109" t="str">
        <f>IF(AND(F71=0,I71=0,L71=0),"",CONCATENATE("1.",D71,".",G71,"."))</f>
        <v>1.7.3.</v>
      </c>
      <c r="D71" s="110">
        <f>IF(AND(F71=0,I71=0,L71=0),0,MAX(D$8:D57)+1)</f>
        <v>7</v>
      </c>
      <c r="E71" s="110"/>
      <c r="F71" s="127">
        <f>SUM(F72:F73)</f>
        <v>-373</v>
      </c>
      <c r="G71" s="110">
        <f>IF(AND(F71=0,I71=0,L71=0),0,MAX(G$57:G70)+1)</f>
        <v>3</v>
      </c>
      <c r="H71" s="110"/>
      <c r="I71" s="127">
        <f>SUM(I72:I73)</f>
        <v>-344</v>
      </c>
    </row>
    <row r="72" spans="1:9">
      <c r="A72" s="148" t="s">
        <v>42</v>
      </c>
      <c r="B72" s="148"/>
      <c r="C72" s="113"/>
      <c r="D72" s="114"/>
      <c r="E72" s="114"/>
      <c r="F72" s="111">
        <v>-344</v>
      </c>
      <c r="G72" s="149"/>
      <c r="H72" s="150"/>
      <c r="I72" s="111">
        <v>-341</v>
      </c>
    </row>
    <row r="73" spans="1:9">
      <c r="A73" s="107" t="s">
        <v>43</v>
      </c>
      <c r="B73" s="107"/>
      <c r="C73" s="113"/>
      <c r="D73" s="114"/>
      <c r="E73" s="114"/>
      <c r="F73" s="144">
        <v>-29</v>
      </c>
      <c r="G73" s="144"/>
      <c r="H73" s="151"/>
      <c r="I73" s="144">
        <v>-3</v>
      </c>
    </row>
    <row r="74" spans="1:9" ht="15" hidden="1" customHeight="1">
      <c r="A74" s="107"/>
      <c r="B74" s="107"/>
      <c r="C74" s="113"/>
      <c r="D74" s="114"/>
      <c r="E74" s="114"/>
      <c r="F74" s="140"/>
      <c r="G74" s="140"/>
      <c r="H74" s="141"/>
      <c r="I74" s="140"/>
    </row>
    <row r="75" spans="1:9">
      <c r="A75" s="152" t="s">
        <v>44</v>
      </c>
      <c r="B75" s="117"/>
      <c r="C75" s="135" t="s">
        <v>32</v>
      </c>
      <c r="D75" s="114"/>
      <c r="E75" s="114"/>
      <c r="F75" s="135">
        <f>F58+F63+F65+F67+F69+F71</f>
        <v>28768</v>
      </c>
      <c r="G75" s="140"/>
      <c r="H75" s="141"/>
      <c r="I75" s="135">
        <f>I58+I63+I65+I67+I69+I71</f>
        <v>28797</v>
      </c>
    </row>
    <row r="76" spans="1:9" ht="15" hidden="1" customHeight="1">
      <c r="A76" s="107"/>
      <c r="B76" s="107"/>
      <c r="C76" s="113"/>
      <c r="D76" s="114"/>
      <c r="E76" s="114"/>
      <c r="F76" s="140"/>
      <c r="G76" s="140"/>
      <c r="H76" s="141"/>
      <c r="I76" s="140"/>
    </row>
    <row r="77" spans="1:9">
      <c r="A77" s="152" t="s">
        <v>45</v>
      </c>
      <c r="B77" s="117"/>
      <c r="C77" s="135"/>
      <c r="D77" s="114"/>
      <c r="E77" s="114"/>
      <c r="F77" s="153">
        <v>340</v>
      </c>
      <c r="G77" s="147"/>
      <c r="H77" s="141"/>
      <c r="I77" s="153">
        <v>340</v>
      </c>
    </row>
    <row r="78" spans="1:9" ht="15" hidden="1" customHeight="1">
      <c r="A78" s="107"/>
      <c r="B78" s="107"/>
      <c r="C78" s="113"/>
      <c r="D78" s="114"/>
      <c r="E78" s="114"/>
      <c r="F78" s="140"/>
      <c r="G78" s="140"/>
      <c r="H78" s="141"/>
      <c r="I78" s="140"/>
    </row>
    <row r="79" spans="1:9">
      <c r="A79" s="152" t="s">
        <v>46</v>
      </c>
      <c r="B79" s="117"/>
      <c r="C79" s="135"/>
      <c r="D79" s="114"/>
      <c r="E79" s="114"/>
      <c r="F79" s="135">
        <f>F75+F77</f>
        <v>29108</v>
      </c>
      <c r="G79" s="140"/>
      <c r="H79" s="141"/>
      <c r="I79" s="135">
        <f>I75+I77</f>
        <v>29137</v>
      </c>
    </row>
    <row r="80" spans="1:9" ht="15" hidden="1" customHeight="1">
      <c r="A80" s="107"/>
      <c r="B80" s="107"/>
      <c r="C80" s="113"/>
      <c r="D80" s="114"/>
      <c r="E80" s="114"/>
      <c r="F80" s="140"/>
      <c r="G80" s="140"/>
      <c r="H80" s="141"/>
      <c r="I80" s="140"/>
    </row>
    <row r="81" spans="1:9">
      <c r="A81" s="117" t="s">
        <v>47</v>
      </c>
      <c r="B81" s="117"/>
      <c r="C81" s="127"/>
      <c r="D81" s="114"/>
      <c r="E81" s="114"/>
      <c r="F81" s="127"/>
      <c r="G81" s="140"/>
      <c r="H81" s="141"/>
      <c r="I81" s="127"/>
    </row>
    <row r="82" spans="1:9" ht="15" hidden="1" customHeight="1">
      <c r="A82" s="117"/>
      <c r="B82" s="117"/>
      <c r="C82" s="126"/>
      <c r="D82" s="129"/>
      <c r="E82" s="129"/>
      <c r="F82" s="124"/>
      <c r="G82" s="124"/>
      <c r="H82" s="125"/>
      <c r="I82" s="124"/>
    </row>
    <row r="83" spans="1:9" ht="15" hidden="1" customHeight="1">
      <c r="A83" s="107" t="s">
        <v>48</v>
      </c>
      <c r="B83" s="107"/>
      <c r="C83" s="109" t="str">
        <f>IF(AND(F83=0,I83=0,L83=0),"",CONCATENATE("1.",D83,"."))</f>
        <v/>
      </c>
      <c r="D83" s="110">
        <f>IF(AND(F83=0,I83=0,L83=0),0,MAX(D$8:D82)+1)</f>
        <v>0</v>
      </c>
      <c r="E83" s="110"/>
      <c r="F83" s="144"/>
      <c r="G83" s="144"/>
      <c r="H83" s="151"/>
      <c r="I83" s="144"/>
    </row>
    <row r="84" spans="1:9" ht="15" hidden="1" customHeight="1">
      <c r="A84" s="107"/>
      <c r="B84" s="107"/>
      <c r="C84" s="154"/>
      <c r="D84" s="114"/>
      <c r="E84" s="114"/>
      <c r="F84" s="144"/>
      <c r="G84" s="144"/>
      <c r="H84" s="151"/>
      <c r="I84" s="144"/>
    </row>
    <row r="85" spans="1:9" ht="15" hidden="1" customHeight="1">
      <c r="A85" s="107" t="s">
        <v>49</v>
      </c>
      <c r="B85" s="107"/>
      <c r="C85" s="109" t="str">
        <f>IF(AND(F85=0,I85=0,L85=0),"",CONCATENATE("1.",D85,"."))</f>
        <v/>
      </c>
      <c r="D85" s="110">
        <f>IF(AND(F85=0,I85=0,L85=0),0,MAX(D$8:D84)+1)</f>
        <v>0</v>
      </c>
      <c r="E85" s="110"/>
      <c r="F85" s="144"/>
      <c r="G85" s="144"/>
      <c r="H85" s="151"/>
      <c r="I85" s="144"/>
    </row>
    <row r="86" spans="1:9" ht="15" hidden="1" customHeight="1">
      <c r="A86" s="107"/>
      <c r="B86" s="107"/>
      <c r="C86" s="154"/>
      <c r="D86" s="114"/>
      <c r="E86" s="114"/>
      <c r="F86" s="144"/>
      <c r="G86" s="144"/>
      <c r="H86" s="151"/>
      <c r="I86" s="144"/>
    </row>
    <row r="87" spans="1:9" ht="15" hidden="1" customHeight="1">
      <c r="A87" s="107" t="s">
        <v>50</v>
      </c>
      <c r="B87" s="107"/>
      <c r="C87" s="109" t="str">
        <f>IF(AND(F87=0,I87=0,L87=0),"",CONCATENATE("1.",D87,"."))</f>
        <v/>
      </c>
      <c r="D87" s="110">
        <f>IF(AND(F87=0,I87=0,L87=0),0,MAX(D$8:D86)+1)</f>
        <v>0</v>
      </c>
      <c r="E87" s="110"/>
      <c r="F87" s="144"/>
      <c r="G87" s="144"/>
      <c r="H87" s="151"/>
      <c r="I87" s="144"/>
    </row>
    <row r="88" spans="1:9" ht="15" hidden="1" customHeight="1">
      <c r="A88" s="107"/>
      <c r="B88" s="107"/>
      <c r="C88" s="154"/>
      <c r="D88" s="114"/>
      <c r="E88" s="114"/>
      <c r="F88" s="144"/>
      <c r="G88" s="144"/>
      <c r="H88" s="151"/>
      <c r="I88" s="144"/>
    </row>
    <row r="89" spans="1:9">
      <c r="A89" s="107" t="s">
        <v>51</v>
      </c>
      <c r="B89" s="107"/>
      <c r="C89" s="109" t="str">
        <f>IF(AND(F89=0,I89=0,L89=0),"",CONCATENATE("1.",D89,"."))</f>
        <v>1.8.</v>
      </c>
      <c r="D89" s="110">
        <f>IF(AND(F89=0,I89=0,L89=0),0,MAX(D$8:D88)+1)</f>
        <v>8</v>
      </c>
      <c r="E89" s="110"/>
      <c r="F89" s="144">
        <v>132</v>
      </c>
      <c r="G89" s="144"/>
      <c r="H89" s="151"/>
      <c r="I89" s="144">
        <v>132</v>
      </c>
    </row>
    <row r="90" spans="1:9" ht="15" hidden="1" customHeight="1">
      <c r="A90" s="107"/>
      <c r="B90" s="107"/>
      <c r="C90" s="113"/>
      <c r="D90" s="114"/>
      <c r="E90" s="114"/>
      <c r="F90" s="111"/>
      <c r="G90" s="111"/>
      <c r="H90" s="112"/>
      <c r="I90" s="111"/>
    </row>
    <row r="91" spans="1:9" ht="15" hidden="1" customHeight="1">
      <c r="A91" s="107" t="s">
        <v>52</v>
      </c>
      <c r="B91" s="107"/>
      <c r="C91" s="109" t="str">
        <f>IF(AND(F91=0,I91=0,L91=0),"",CONCATENATE("1.",D91,"."))</f>
        <v/>
      </c>
      <c r="D91" s="110">
        <f>IF(AND(F91=0,I91=0,L91=0),0,MAX(D$8:D90)+1)</f>
        <v>0</v>
      </c>
      <c r="E91" s="110"/>
      <c r="F91" s="144"/>
      <c r="G91" s="144"/>
      <c r="H91" s="151"/>
      <c r="I91" s="144"/>
    </row>
    <row r="92" spans="1:9" ht="15" hidden="1" customHeight="1">
      <c r="A92" s="117"/>
      <c r="B92" s="117"/>
      <c r="C92" s="154"/>
      <c r="D92" s="114"/>
      <c r="E92" s="114"/>
      <c r="F92" s="140"/>
      <c r="G92" s="140"/>
      <c r="H92" s="141"/>
      <c r="I92" s="140"/>
    </row>
    <row r="93" spans="1:9">
      <c r="A93" s="155" t="s">
        <v>53</v>
      </c>
      <c r="B93" s="117"/>
      <c r="C93" s="135"/>
      <c r="D93" s="114"/>
      <c r="E93" s="114"/>
      <c r="F93" s="135">
        <f>F83+F85+F87+F89+F91</f>
        <v>132</v>
      </c>
      <c r="G93" s="140"/>
      <c r="H93" s="141"/>
      <c r="I93" s="135">
        <f>I83+I85+I87+I89+I91</f>
        <v>132</v>
      </c>
    </row>
    <row r="94" spans="1:9" ht="15" hidden="1" customHeight="1">
      <c r="A94" s="117"/>
      <c r="B94" s="117"/>
      <c r="C94" s="113"/>
      <c r="D94" s="114"/>
      <c r="E94" s="114"/>
      <c r="F94" s="118"/>
      <c r="G94" s="118"/>
      <c r="H94" s="133"/>
      <c r="I94" s="118"/>
    </row>
    <row r="95" spans="1:9">
      <c r="A95" s="117" t="s">
        <v>54</v>
      </c>
      <c r="B95" s="117"/>
      <c r="C95" s="127"/>
      <c r="D95" s="114"/>
      <c r="E95" s="114"/>
      <c r="F95" s="127"/>
      <c r="G95" s="140"/>
      <c r="H95" s="141"/>
      <c r="I95" s="127"/>
    </row>
    <row r="96" spans="1:9" ht="15" hidden="1" customHeight="1">
      <c r="A96" s="117"/>
      <c r="B96" s="117"/>
      <c r="C96" s="126"/>
      <c r="D96" s="129"/>
      <c r="E96" s="129"/>
      <c r="F96" s="124"/>
      <c r="G96" s="124"/>
      <c r="H96" s="125"/>
      <c r="I96" s="124"/>
    </row>
    <row r="97" spans="1:9">
      <c r="A97" s="107" t="s">
        <v>55</v>
      </c>
      <c r="B97" s="107"/>
      <c r="C97" s="109" t="str">
        <f>IF(AND(F97=0,I97=0,L97=0),"",CONCATENATE("1.",D97,"."))</f>
        <v>1.9.</v>
      </c>
      <c r="D97" s="110">
        <f>IF(AND(F97=0,I97=0,L97=0),0,MAX(D$8:D96)+1)</f>
        <v>9</v>
      </c>
      <c r="E97" s="110"/>
      <c r="F97" s="144">
        <v>707</v>
      </c>
      <c r="G97" s="144"/>
      <c r="H97" s="151"/>
      <c r="I97" s="144">
        <v>769</v>
      </c>
    </row>
    <row r="98" spans="1:9" ht="15" hidden="1" customHeight="1">
      <c r="A98" s="107"/>
      <c r="B98" s="107"/>
      <c r="C98" s="113"/>
      <c r="D98" s="114"/>
      <c r="E98" s="114"/>
      <c r="F98" s="111"/>
      <c r="G98" s="111"/>
      <c r="H98" s="112"/>
      <c r="I98" s="111"/>
    </row>
    <row r="99" spans="1:9">
      <c r="A99" s="107" t="s">
        <v>56</v>
      </c>
      <c r="B99" s="107"/>
      <c r="C99" s="109" t="str">
        <f>IF(AND(F99=0,I99=0,L99=0),"",CONCATENATE("1.",D99,"."))</f>
        <v>1.10.</v>
      </c>
      <c r="D99" s="110">
        <f>IF(AND(F99=0,I99=0,L99=0),0,MAX(D$8:D98)+1)</f>
        <v>10</v>
      </c>
      <c r="E99" s="110"/>
      <c r="F99" s="144">
        <v>2551</v>
      </c>
      <c r="G99" s="144"/>
      <c r="H99" s="151"/>
      <c r="I99" s="144">
        <v>199</v>
      </c>
    </row>
    <row r="100" spans="1:9" ht="15" hidden="1" customHeight="1">
      <c r="A100" s="107"/>
      <c r="B100" s="107"/>
      <c r="C100" s="113"/>
      <c r="D100" s="114"/>
      <c r="E100" s="114"/>
      <c r="F100" s="111"/>
      <c r="G100" s="111"/>
      <c r="H100" s="112"/>
      <c r="I100" s="111"/>
    </row>
    <row r="101" spans="1:9">
      <c r="A101" s="107" t="s">
        <v>57</v>
      </c>
      <c r="B101" s="107"/>
      <c r="C101" s="109" t="str">
        <f>IF(AND(F101=0,I101=0,L101=0),"",CONCATENATE("1.",D101,"."))</f>
        <v>1.11.</v>
      </c>
      <c r="D101" s="110">
        <f>IF(AND(F101=0,I101=0,L101=0),0,MAX(D$8:D100)+1)</f>
        <v>11</v>
      </c>
      <c r="E101" s="110"/>
      <c r="F101" s="144">
        <v>18</v>
      </c>
      <c r="G101" s="144"/>
      <c r="H101" s="151"/>
      <c r="I101" s="144">
        <v>18</v>
      </c>
    </row>
    <row r="102" spans="1:9" ht="15" hidden="1" customHeight="1">
      <c r="A102" s="107"/>
      <c r="B102" s="107"/>
      <c r="C102" s="113"/>
      <c r="D102" s="114"/>
      <c r="E102" s="114"/>
      <c r="F102" s="111"/>
      <c r="G102" s="111"/>
      <c r="H102" s="112"/>
      <c r="I102" s="111"/>
    </row>
    <row r="103" spans="1:9" ht="15" hidden="1" customHeight="1">
      <c r="A103" s="107"/>
      <c r="B103" s="107"/>
      <c r="C103" s="113"/>
      <c r="D103" s="114"/>
      <c r="E103" s="114"/>
      <c r="F103" s="111"/>
      <c r="G103" s="111"/>
      <c r="H103" s="112"/>
      <c r="I103" s="111"/>
    </row>
    <row r="104" spans="1:9">
      <c r="A104" s="107" t="s">
        <v>58</v>
      </c>
      <c r="B104" s="107"/>
      <c r="C104" s="109" t="str">
        <f>IF(AND(F104=0,I104=0,L104=0),"",CONCATENATE("1.",D104,"."))</f>
        <v>1.12.</v>
      </c>
      <c r="D104" s="110">
        <f>IF(AND(F104=0,I104=0,L104=0),0,MAX(D$8:D102)+1)</f>
        <v>12</v>
      </c>
      <c r="E104" s="110"/>
      <c r="F104" s="144">
        <v>14</v>
      </c>
      <c r="G104" s="144"/>
      <c r="H104" s="156"/>
      <c r="I104" s="144">
        <v>14</v>
      </c>
    </row>
    <row r="105" spans="1:9" ht="15" hidden="1" customHeight="1">
      <c r="A105" s="107"/>
      <c r="B105" s="107"/>
      <c r="C105" s="113"/>
      <c r="D105" s="114"/>
      <c r="E105" s="114"/>
      <c r="F105" s="111"/>
      <c r="G105" s="111"/>
      <c r="H105" s="112"/>
      <c r="I105" s="111"/>
    </row>
    <row r="106" spans="1:9" ht="15" hidden="1" customHeight="1">
      <c r="A106" s="107" t="s">
        <v>59</v>
      </c>
      <c r="B106" s="107"/>
      <c r="C106" s="109" t="str">
        <f>IF(AND(F106=0,I106=0,L106=0),"",CONCATENATE("1.",D106,"."))</f>
        <v/>
      </c>
      <c r="D106" s="110">
        <f>IF(AND(F106=0,I106=0,L106=0),0,MAX(D$8:D105)+1)</f>
        <v>0</v>
      </c>
      <c r="E106" s="110"/>
      <c r="F106" s="144"/>
      <c r="G106" s="144"/>
      <c r="H106" s="156"/>
      <c r="I106" s="144"/>
    </row>
    <row r="107" spans="1:9" ht="15" hidden="1" customHeight="1">
      <c r="A107" s="107"/>
      <c r="B107" s="107"/>
      <c r="C107" s="113"/>
      <c r="D107" s="114"/>
      <c r="E107" s="114"/>
      <c r="F107" s="111"/>
      <c r="G107" s="111"/>
      <c r="H107" s="112"/>
      <c r="I107" s="111"/>
    </row>
    <row r="108" spans="1:9" ht="15" hidden="1" customHeight="1">
      <c r="A108" s="107" t="s">
        <v>60</v>
      </c>
      <c r="B108" s="107"/>
      <c r="C108" s="109" t="str">
        <f>IF(AND(F108=0,I108=0,L108=0),"",CONCATENATE("1.",D108,"."))</f>
        <v/>
      </c>
      <c r="D108" s="110">
        <f>IF(AND(F108=0,I108=0,L108=0),0,MAX(D$8:D107)+1)</f>
        <v>0</v>
      </c>
      <c r="E108" s="110"/>
      <c r="F108" s="144"/>
      <c r="G108" s="144"/>
      <c r="H108" s="156"/>
      <c r="I108" s="144"/>
    </row>
    <row r="109" spans="1:9" ht="15" hidden="1" customHeight="1">
      <c r="A109" s="107"/>
      <c r="B109" s="107"/>
      <c r="C109" s="113"/>
      <c r="D109" s="114"/>
      <c r="E109" s="114"/>
      <c r="F109" s="111"/>
      <c r="G109" s="111"/>
      <c r="H109" s="112"/>
      <c r="I109" s="111"/>
    </row>
    <row r="110" spans="1:9" ht="15" hidden="1" customHeight="1">
      <c r="A110" s="107" t="s">
        <v>52</v>
      </c>
      <c r="B110" s="107"/>
      <c r="C110" s="109" t="str">
        <f>IF(AND(F110=0,I110=0,L110=0),"",CONCATENATE("1.",D110,"."))</f>
        <v/>
      </c>
      <c r="D110" s="110">
        <f>IF(AND(F110=0,I110=0,L110=0),0,MAX(D$8:D109)+1)</f>
        <v>0</v>
      </c>
      <c r="E110" s="110"/>
      <c r="F110" s="144"/>
      <c r="G110" s="144"/>
      <c r="H110" s="156"/>
      <c r="I110" s="144"/>
    </row>
    <row r="111" spans="1:9" ht="15" hidden="1" customHeight="1">
      <c r="A111" s="117"/>
      <c r="B111" s="117"/>
      <c r="C111" s="154"/>
      <c r="D111" s="157"/>
      <c r="E111" s="157"/>
      <c r="F111" s="140"/>
      <c r="G111" s="140"/>
      <c r="H111" s="141"/>
      <c r="I111" s="140"/>
    </row>
    <row r="112" spans="1:9">
      <c r="A112" s="155" t="s">
        <v>61</v>
      </c>
      <c r="B112" s="117"/>
      <c r="C112" s="135"/>
      <c r="D112" s="157"/>
      <c r="E112" s="157"/>
      <c r="F112" s="135">
        <f>F97+F99+F101+F104+F106+F108+F110</f>
        <v>3290</v>
      </c>
      <c r="G112" s="140"/>
      <c r="H112" s="141"/>
      <c r="I112" s="135">
        <f>I97+I99+I101+I104+I106+I108+I110</f>
        <v>1000</v>
      </c>
    </row>
    <row r="113" spans="1:9" ht="15" hidden="1" customHeight="1">
      <c r="A113" s="107"/>
      <c r="B113" s="107"/>
      <c r="C113" s="113"/>
      <c r="D113" s="157"/>
      <c r="E113" s="157"/>
      <c r="F113" s="119"/>
      <c r="G113" s="119"/>
      <c r="H113" s="112"/>
      <c r="I113" s="119"/>
    </row>
    <row r="114" spans="1:9">
      <c r="A114" s="135" t="s">
        <v>62</v>
      </c>
      <c r="B114" s="117"/>
      <c r="C114" s="135"/>
      <c r="D114" s="157"/>
      <c r="E114" s="157"/>
      <c r="F114" s="135">
        <f>F79+F93+F112</f>
        <v>32530</v>
      </c>
      <c r="G114" s="127"/>
      <c r="H114" s="128">
        <f>SUM(H104:H110)</f>
        <v>0</v>
      </c>
      <c r="I114" s="135">
        <f>I79+I93+I112</f>
        <v>30269</v>
      </c>
    </row>
    <row r="115" spans="1:9" hidden="1">
      <c r="A115" s="158"/>
      <c r="B115" s="159"/>
      <c r="C115" s="158"/>
      <c r="D115" s="160"/>
      <c r="E115" s="160"/>
      <c r="F115" s="158"/>
      <c r="G115" s="158"/>
      <c r="H115" s="158"/>
      <c r="I115" s="158"/>
    </row>
    <row r="116" spans="1:9" hidden="1">
      <c r="A116" s="3" t="s">
        <v>29</v>
      </c>
      <c r="B116" s="159"/>
      <c r="C116" s="158"/>
      <c r="D116" s="160"/>
      <c r="E116" s="160"/>
      <c r="F116" s="158"/>
      <c r="G116" s="158"/>
      <c r="H116" s="158"/>
      <c r="I116" s="158"/>
    </row>
    <row r="117" spans="1:9">
      <c r="A117" s="241" t="str">
        <f>IF(AND(F$46=F$114,I$46=I$114,L$46=L$114),"","Разлика между актива и пасива!")</f>
        <v/>
      </c>
      <c r="B117" s="241"/>
      <c r="C117" s="241"/>
      <c r="D117" s="160"/>
      <c r="E117" s="160"/>
      <c r="F117" s="162" t="str">
        <f>IF(F$46=F$114,"",F46-F114)</f>
        <v/>
      </c>
      <c r="G117" s="163"/>
      <c r="H117" s="163"/>
      <c r="I117" s="162" t="str">
        <f>IF(I$46=I$114,"",I46-I114)</f>
        <v/>
      </c>
    </row>
    <row r="118" spans="1:9">
      <c r="A118" s="243" t="s">
        <v>191</v>
      </c>
      <c r="B118" s="243"/>
      <c r="C118" s="243"/>
      <c r="D118" s="243"/>
      <c r="E118" s="243"/>
      <c r="F118" s="243"/>
      <c r="G118" s="243"/>
      <c r="H118" s="243"/>
      <c r="I118" s="243"/>
    </row>
    <row r="119" spans="1:9">
      <c r="A119" s="242" t="str">
        <f>IF(AND(F$46=F$114,I$46=I$114,L$46=L$114),"","Сума на актива:")</f>
        <v/>
      </c>
      <c r="B119" s="242"/>
      <c r="C119" s="242"/>
      <c r="D119" s="5"/>
      <c r="E119" s="5"/>
      <c r="F119" s="6" t="str">
        <f>IF(F$46=F$114,"",F46)</f>
        <v/>
      </c>
      <c r="G119" s="5"/>
      <c r="H119" s="5"/>
      <c r="I119" s="6" t="str">
        <f>IF(I$46=I$114,"",I46)</f>
        <v/>
      </c>
    </row>
    <row r="120" spans="1:9">
      <c r="A120" s="7" t="s">
        <v>1</v>
      </c>
      <c r="B120" s="8"/>
      <c r="C120" s="9"/>
      <c r="D120" s="10"/>
      <c r="E120" s="10"/>
      <c r="F120" s="11"/>
      <c r="G120" s="11"/>
      <c r="H120" s="11"/>
      <c r="I120" s="11"/>
    </row>
    <row r="121" spans="1:9">
      <c r="A121" s="12" t="s">
        <v>3</v>
      </c>
      <c r="B121" s="13"/>
      <c r="C121" s="240" t="s">
        <v>178</v>
      </c>
      <c r="D121" s="240"/>
      <c r="E121" s="240"/>
      <c r="F121" s="240"/>
      <c r="G121" s="240"/>
      <c r="H121" s="240"/>
      <c r="I121" s="240"/>
    </row>
    <row r="122" spans="1:9">
      <c r="A122" s="14"/>
      <c r="B122" s="15"/>
      <c r="C122" s="9"/>
      <c r="D122" s="10"/>
      <c r="E122" s="10"/>
      <c r="F122" s="11"/>
      <c r="G122" s="11"/>
      <c r="H122" s="11"/>
      <c r="I122" s="11"/>
    </row>
    <row r="123" spans="1:9">
      <c r="A123" s="13" t="str">
        <f>[1]НАЧАЛО!$F$44</f>
        <v>Съставител:</v>
      </c>
      <c r="B123" s="15"/>
      <c r="C123" s="9"/>
      <c r="D123" s="10"/>
      <c r="E123" s="10"/>
      <c r="F123" s="11"/>
      <c r="G123" s="11"/>
      <c r="H123" s="11"/>
      <c r="I123" s="11"/>
    </row>
    <row r="124" spans="1:9">
      <c r="A124" s="16" t="str">
        <f>[1]НАЧАЛО!$F$46</f>
        <v>Мила Валентинова Павлова</v>
      </c>
      <c r="B124" s="13"/>
      <c r="C124" s="9"/>
      <c r="D124" s="10"/>
      <c r="E124" s="10"/>
      <c r="F124" s="11"/>
      <c r="G124" s="11"/>
      <c r="H124" s="11"/>
      <c r="I124" s="11"/>
    </row>
    <row r="126" spans="1:9">
      <c r="A126" s="239" t="s">
        <v>182</v>
      </c>
      <c r="B126" s="239"/>
      <c r="C126" s="239"/>
      <c r="D126" s="239"/>
      <c r="E126" s="239"/>
      <c r="F126" s="239"/>
      <c r="G126" s="239"/>
      <c r="H126" s="239"/>
      <c r="I126" s="239"/>
    </row>
  </sheetData>
  <mergeCells count="7">
    <mergeCell ref="A1:I1"/>
    <mergeCell ref="A2:I2"/>
    <mergeCell ref="A126:I126"/>
    <mergeCell ref="C121:I121"/>
    <mergeCell ref="A117:C117"/>
    <mergeCell ref="A119:C119"/>
    <mergeCell ref="A118:I118"/>
  </mergeCells>
  <conditionalFormatting sqref="A1:A2 A3:I114">
    <cfRule type="expression" dxfId="54" priority="3" stopIfTrue="1">
      <formula>_JJ33&gt;_JL32</formula>
    </cfRule>
  </conditionalFormatting>
  <conditionalFormatting sqref="A48">
    <cfRule type="expression" dxfId="53" priority="1" stopIfTrue="1">
      <formula>O48&gt;0</formula>
    </cfRule>
  </conditionalFormatting>
  <conditionalFormatting sqref="A116">
    <cfRule type="expression" dxfId="52" priority="5" stopIfTrue="1">
      <formula>O116&gt;0</formula>
    </cfRule>
  </conditionalFormatting>
  <conditionalFormatting sqref="A118 A115:I117 A119:I120 A121:C121 A122:I124">
    <cfRule type="expression" dxfId="51" priority="7" stopIfTrue="1">
      <formula>_JJ31&lt;&gt;_JK31</formula>
    </cfRule>
  </conditionalFormatting>
  <conditionalFormatting sqref="A118">
    <cfRule type="expression" dxfId="50" priority="6" stopIfTrue="1">
      <formula>_JJ61=_JK61</formula>
    </cfRule>
  </conditionalFormatting>
  <conditionalFormatting sqref="A3:I114 A1:A2">
    <cfRule type="expression" dxfId="49" priority="2" stopIfTrue="1">
      <formula>_JJ31&lt;&gt;_JK31</formula>
    </cfRule>
  </conditionalFormatting>
  <conditionalFormatting sqref="A115:I117 A118 A119:I120 A121:C121 A122:I124">
    <cfRule type="expression" dxfId="48" priority="8" stopIfTrue="1">
      <formula>_JJ32&gt;_JK32</formula>
    </cfRule>
  </conditionalFormatting>
  <pageMargins left="0.25" right="0.25" top="0.75" bottom="0.75" header="0.3" footer="0.3"/>
  <pageSetup paperSize="9" scale="97"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I78"/>
  <sheetViews>
    <sheetView workbookViewId="0">
      <selection sqref="A1:I1"/>
    </sheetView>
  </sheetViews>
  <sheetFormatPr defaultRowHeight="14.5"/>
  <cols>
    <col min="1" max="1" width="47.08984375" customWidth="1"/>
    <col min="2" max="2" width="0" hidden="1" customWidth="1"/>
    <col min="4" max="5" width="0" hidden="1" customWidth="1"/>
    <col min="6" max="6" width="10.08984375" customWidth="1"/>
    <col min="7" max="8" width="0" hidden="1" customWidth="1"/>
    <col min="9" max="9" width="10.90625" customWidth="1"/>
  </cols>
  <sheetData>
    <row r="1" spans="1:9">
      <c r="A1" s="237" t="str">
        <f>[2]НАЧАЛО!B3</f>
        <v>ТК - ИМОТИ АД</v>
      </c>
      <c r="B1" s="237"/>
      <c r="C1" s="237"/>
      <c r="D1" s="237"/>
      <c r="E1" s="237"/>
      <c r="F1" s="237"/>
      <c r="G1" s="237"/>
      <c r="H1" s="237"/>
      <c r="I1" s="237"/>
    </row>
    <row r="2" spans="1:9" ht="32.4" customHeight="1">
      <c r="A2" s="244" t="s">
        <v>185</v>
      </c>
      <c r="B2" s="244"/>
      <c r="C2" s="244"/>
      <c r="D2" s="244"/>
      <c r="E2" s="244"/>
      <c r="F2" s="244"/>
      <c r="G2" s="244"/>
      <c r="H2" s="244"/>
      <c r="I2" s="244"/>
    </row>
    <row r="3" spans="1:9">
      <c r="A3" s="174"/>
      <c r="B3" s="174"/>
      <c r="C3" s="174"/>
      <c r="D3" s="174"/>
      <c r="E3" s="174"/>
      <c r="F3" s="215">
        <v>45747</v>
      </c>
      <c r="G3" s="210"/>
      <c r="H3" s="210"/>
      <c r="I3" s="215">
        <v>45382</v>
      </c>
    </row>
    <row r="4" spans="1:9">
      <c r="A4" s="174"/>
      <c r="B4" s="174"/>
      <c r="C4" s="177" t="s">
        <v>7</v>
      </c>
      <c r="D4" s="177"/>
      <c r="E4" s="177"/>
      <c r="F4" s="210" t="s">
        <v>9</v>
      </c>
      <c r="G4" s="210"/>
      <c r="H4" s="210"/>
      <c r="I4" s="210" t="s">
        <v>9</v>
      </c>
    </row>
    <row r="5" spans="1:9" ht="15.5">
      <c r="A5" s="121" t="s">
        <v>63</v>
      </c>
      <c r="B5" s="121"/>
      <c r="C5" s="177"/>
      <c r="D5" s="177"/>
      <c r="E5" s="177"/>
      <c r="F5" s="178"/>
      <c r="G5" s="179"/>
      <c r="H5" s="179"/>
      <c r="I5" s="178"/>
    </row>
    <row r="6" spans="1:9" ht="15" hidden="1" customHeight="1">
      <c r="A6" s="174"/>
      <c r="B6" s="174"/>
      <c r="C6" s="180"/>
      <c r="D6" s="180"/>
      <c r="E6" s="180"/>
      <c r="F6" s="178"/>
      <c r="G6" s="179"/>
      <c r="H6" s="179"/>
      <c r="I6" s="178"/>
    </row>
    <row r="7" spans="1:9">
      <c r="A7" s="132" t="s">
        <v>64</v>
      </c>
      <c r="B7" s="132"/>
      <c r="C7" s="181" t="str">
        <f>IF(AND(F7=0,I7=0),"",CONCATENATE("2.1.",D7,"."))</f>
        <v>2.1.1.</v>
      </c>
      <c r="D7" s="110">
        <f>IF(AND(F7=0,I7=0),0,MAX(D$6:D6)+1)</f>
        <v>1</v>
      </c>
      <c r="E7" s="110"/>
      <c r="F7" s="182">
        <f>SUM(F8:F11)</f>
        <v>224</v>
      </c>
      <c r="G7" s="183"/>
      <c r="H7" s="183"/>
      <c r="I7" s="182">
        <f>SUM(I8:I11)</f>
        <v>1</v>
      </c>
    </row>
    <row r="8" spans="1:9">
      <c r="A8" s="107" t="s">
        <v>65</v>
      </c>
      <c r="B8" s="107"/>
      <c r="C8" s="129"/>
      <c r="D8" s="157"/>
      <c r="E8" s="157"/>
      <c r="F8" s="184">
        <v>8</v>
      </c>
      <c r="G8" s="185"/>
      <c r="H8" s="185"/>
      <c r="I8" s="184"/>
    </row>
    <row r="9" spans="1:9">
      <c r="A9" s="107" t="s">
        <v>66</v>
      </c>
      <c r="B9" s="107"/>
      <c r="C9" s="129"/>
      <c r="D9" s="157"/>
      <c r="E9" s="157"/>
      <c r="F9" s="184">
        <v>164</v>
      </c>
      <c r="G9" s="185"/>
      <c r="H9" s="185"/>
      <c r="I9" s="184">
        <v>1</v>
      </c>
    </row>
    <row r="10" spans="1:9" ht="15" hidden="1" customHeight="1">
      <c r="A10" s="107" t="s">
        <v>67</v>
      </c>
      <c r="B10" s="107"/>
      <c r="C10" s="129"/>
      <c r="D10" s="157"/>
      <c r="E10" s="157"/>
      <c r="F10" s="184"/>
      <c r="G10" s="185"/>
      <c r="H10" s="185"/>
      <c r="I10" s="184"/>
    </row>
    <row r="11" spans="1:9">
      <c r="A11" s="107" t="s">
        <v>68</v>
      </c>
      <c r="B11" s="107"/>
      <c r="C11" s="129"/>
      <c r="D11" s="157"/>
      <c r="E11" s="157"/>
      <c r="F11" s="184">
        <v>52</v>
      </c>
      <c r="G11" s="186"/>
      <c r="H11" s="186"/>
      <c r="I11" s="184"/>
    </row>
    <row r="12" spans="1:9" ht="15" hidden="1" customHeight="1">
      <c r="A12" s="132"/>
      <c r="B12" s="132"/>
      <c r="C12" s="129"/>
      <c r="D12" s="157"/>
      <c r="E12" s="157"/>
      <c r="F12" s="187"/>
      <c r="G12" s="187"/>
      <c r="H12" s="187"/>
      <c r="I12" s="187"/>
    </row>
    <row r="13" spans="1:9" ht="30" hidden="1" customHeight="1">
      <c r="A13" s="188" t="s">
        <v>69</v>
      </c>
      <c r="B13" s="132"/>
      <c r="C13" s="181" t="str">
        <f>IF(AND(F13=0,I13=0),"",CONCATENATE("2.1.",D13,"."))</f>
        <v/>
      </c>
      <c r="D13" s="110">
        <f>IF(AND(F13=0,I13=0),0,MAX(D$6:D12)+1)</f>
        <v>0</v>
      </c>
      <c r="E13" s="110"/>
      <c r="F13" s="189"/>
      <c r="G13" s="184"/>
      <c r="H13" s="184"/>
      <c r="I13" s="189"/>
    </row>
    <row r="14" spans="1:9" ht="15" hidden="1" customHeight="1">
      <c r="A14" s="132"/>
      <c r="B14" s="132"/>
      <c r="C14" s="129"/>
      <c r="D14" s="157"/>
      <c r="E14" s="157"/>
      <c r="F14" s="190"/>
      <c r="G14" s="191"/>
      <c r="H14" s="191"/>
      <c r="I14" s="190"/>
    </row>
    <row r="15" spans="1:9">
      <c r="A15" s="132" t="s">
        <v>70</v>
      </c>
      <c r="B15" s="132"/>
      <c r="C15" s="181" t="str">
        <f>IF(AND(F15=0,I15=0),"",CONCATENATE("2.1.",D15,"."))</f>
        <v>2.1.2.</v>
      </c>
      <c r="D15" s="110">
        <f>IF(AND(F15=0,I15=0),0,MAX(D$6:D14)+1)</f>
        <v>2</v>
      </c>
      <c r="E15" s="110"/>
      <c r="F15" s="189">
        <v>24</v>
      </c>
      <c r="G15" s="184"/>
      <c r="H15" s="184"/>
      <c r="I15" s="189"/>
    </row>
    <row r="16" spans="1:9" ht="15" hidden="1" customHeight="1">
      <c r="A16" s="132"/>
      <c r="B16" s="132"/>
      <c r="C16" s="129"/>
      <c r="D16" s="157"/>
      <c r="E16" s="157"/>
      <c r="F16" s="190"/>
      <c r="G16" s="191"/>
      <c r="H16" s="191"/>
      <c r="I16" s="190"/>
    </row>
    <row r="17" spans="1:9">
      <c r="A17" s="117" t="s">
        <v>71</v>
      </c>
      <c r="B17" s="117"/>
      <c r="C17" s="129"/>
      <c r="D17" s="157"/>
      <c r="E17" s="157"/>
      <c r="F17" s="182">
        <f>F7+F13+F15</f>
        <v>248</v>
      </c>
      <c r="G17" s="192"/>
      <c r="H17" s="192"/>
      <c r="I17" s="182">
        <f>I7+I13+I15</f>
        <v>1</v>
      </c>
    </row>
    <row r="18" spans="1:9" hidden="1">
      <c r="A18" s="107"/>
      <c r="B18" s="107"/>
      <c r="C18" s="129"/>
      <c r="D18" s="157"/>
      <c r="E18" s="157"/>
      <c r="F18" s="187"/>
      <c r="G18" s="124"/>
      <c r="H18" s="124"/>
      <c r="I18" s="187"/>
    </row>
    <row r="19" spans="1:9" ht="15.5">
      <c r="A19" s="121" t="s">
        <v>72</v>
      </c>
      <c r="B19" s="117"/>
      <c r="C19" s="129"/>
      <c r="D19" s="157"/>
      <c r="E19" s="157"/>
      <c r="F19" s="187"/>
      <c r="G19" s="129"/>
      <c r="H19" s="129"/>
      <c r="I19" s="187"/>
    </row>
    <row r="20" spans="1:9" ht="15" hidden="1" customHeight="1">
      <c r="A20" s="174"/>
      <c r="B20" s="174"/>
      <c r="C20" s="180"/>
      <c r="D20" s="180"/>
      <c r="E20" s="180"/>
      <c r="F20" s="178"/>
      <c r="G20" s="179"/>
      <c r="H20" s="179"/>
      <c r="I20" s="178"/>
    </row>
    <row r="21" spans="1:9">
      <c r="A21" s="132" t="s">
        <v>73</v>
      </c>
      <c r="B21" s="132"/>
      <c r="C21" s="129"/>
      <c r="D21" s="157"/>
      <c r="E21" s="157"/>
      <c r="F21" s="182">
        <f>SUM(F22:F27)</f>
        <v>-270</v>
      </c>
      <c r="G21" s="129"/>
      <c r="H21" s="129"/>
      <c r="I21" s="182">
        <f>SUM(I22:I27)</f>
        <v>-25</v>
      </c>
    </row>
    <row r="22" spans="1:9">
      <c r="A22" s="107" t="s">
        <v>74</v>
      </c>
      <c r="B22" s="107"/>
      <c r="C22" s="181" t="str">
        <f t="shared" ref="C22:C27" si="0">IF(AND(F22=0,I22=0),"",CONCATENATE("2.2.",D22,"."))</f>
        <v>2.2.1.</v>
      </c>
      <c r="D22" s="110">
        <f>IF(AND(F22=0,I22=0),0,MAX(D$21:D21)+1)</f>
        <v>1</v>
      </c>
      <c r="E22" s="110"/>
      <c r="F22" s="184">
        <v>-5</v>
      </c>
      <c r="G22" s="185"/>
      <c r="H22" s="185"/>
      <c r="I22" s="184"/>
    </row>
    <row r="23" spans="1:9">
      <c r="A23" s="107" t="s">
        <v>75</v>
      </c>
      <c r="B23" s="107"/>
      <c r="C23" s="181" t="str">
        <f t="shared" si="0"/>
        <v>2.2.2.</v>
      </c>
      <c r="D23" s="110">
        <f>IF(AND(F23=0,I23=0),0,MAX(D$21:D22)+1)</f>
        <v>2</v>
      </c>
      <c r="E23" s="110"/>
      <c r="F23" s="184">
        <v>-90</v>
      </c>
      <c r="G23" s="185"/>
      <c r="H23" s="185"/>
      <c r="I23" s="184">
        <v>-10</v>
      </c>
    </row>
    <row r="24" spans="1:9">
      <c r="A24" s="107" t="s">
        <v>76</v>
      </c>
      <c r="B24" s="107"/>
      <c r="C24" s="181" t="str">
        <f t="shared" si="0"/>
        <v>2.2.3.</v>
      </c>
      <c r="D24" s="110">
        <f>IF(AND(F24=0,I24=0),0,MAX(D$21:D23)+1)</f>
        <v>3</v>
      </c>
      <c r="E24" s="110"/>
      <c r="F24" s="184">
        <v>-37</v>
      </c>
      <c r="G24" s="185"/>
      <c r="H24" s="185"/>
      <c r="I24" s="184"/>
    </row>
    <row r="25" spans="1:9">
      <c r="A25" s="107" t="s">
        <v>77</v>
      </c>
      <c r="B25" s="107"/>
      <c r="C25" s="181" t="str">
        <f t="shared" si="0"/>
        <v>2.2.4.</v>
      </c>
      <c r="D25" s="110">
        <f>IF(AND(F25=0,I25=0),0,MAX(D$21:D24)+1)</f>
        <v>4</v>
      </c>
      <c r="E25" s="110"/>
      <c r="F25" s="184">
        <v>-137</v>
      </c>
      <c r="G25" s="185"/>
      <c r="H25" s="185"/>
      <c r="I25" s="184">
        <v>-14</v>
      </c>
    </row>
    <row r="26" spans="1:9" ht="15" hidden="1" customHeight="1">
      <c r="A26" s="107" t="s">
        <v>78</v>
      </c>
      <c r="B26" s="107"/>
      <c r="C26" s="181" t="str">
        <f t="shared" si="0"/>
        <v/>
      </c>
      <c r="D26" s="110">
        <f>IF(AND(F26=0,I26=0),0,MAX(D$21:D25)+1)</f>
        <v>0</v>
      </c>
      <c r="E26" s="110"/>
      <c r="F26" s="184"/>
      <c r="G26" s="185"/>
      <c r="H26" s="185"/>
      <c r="I26" s="184"/>
    </row>
    <row r="27" spans="1:9">
      <c r="A27" s="107" t="s">
        <v>79</v>
      </c>
      <c r="B27" s="107"/>
      <c r="C27" s="181" t="str">
        <f t="shared" si="0"/>
        <v>2.2.5.</v>
      </c>
      <c r="D27" s="110">
        <f>IF(AND(F27=0,I27=0),0,MAX(D$21:D26)+1)</f>
        <v>5</v>
      </c>
      <c r="E27" s="110"/>
      <c r="F27" s="184">
        <v>-1</v>
      </c>
      <c r="G27" s="185"/>
      <c r="H27" s="185"/>
      <c r="I27" s="184">
        <v>-1</v>
      </c>
    </row>
    <row r="28" spans="1:9" ht="15" hidden="1" customHeight="1">
      <c r="A28" s="107"/>
      <c r="B28" s="107"/>
      <c r="C28" s="193"/>
      <c r="D28" s="114"/>
      <c r="E28" s="114"/>
      <c r="F28" s="187"/>
      <c r="G28" s="129"/>
      <c r="H28" s="129"/>
      <c r="I28" s="187"/>
    </row>
    <row r="29" spans="1:9" hidden="1">
      <c r="A29" s="132" t="s">
        <v>80</v>
      </c>
      <c r="B29" s="132"/>
      <c r="C29" s="181" t="str">
        <f>IF(AND(F29=0,I29=0),"",CONCATENATE("2.2.",D29,"."))</f>
        <v/>
      </c>
      <c r="D29" s="110">
        <f>IF(AND(F29=0,I29=0),0,MAX(D$21:D28)+1)</f>
        <v>0</v>
      </c>
      <c r="E29" s="110"/>
      <c r="F29" s="182">
        <f>SUM(F30:F33)</f>
        <v>0</v>
      </c>
      <c r="G29" s="182">
        <f t="shared" ref="G29:I29" si="1">SUM(G30:G33)</f>
        <v>0</v>
      </c>
      <c r="H29" s="182">
        <f t="shared" si="1"/>
        <v>0</v>
      </c>
      <c r="I29" s="182">
        <f t="shared" si="1"/>
        <v>0</v>
      </c>
    </row>
    <row r="30" spans="1:9" ht="15" hidden="1" customHeight="1">
      <c r="A30" s="107" t="s">
        <v>81</v>
      </c>
      <c r="B30" s="107"/>
      <c r="C30" s="193"/>
      <c r="D30" s="114"/>
      <c r="E30" s="114"/>
      <c r="F30" s="184"/>
      <c r="G30" s="185"/>
      <c r="H30" s="185"/>
      <c r="I30" s="184"/>
    </row>
    <row r="31" spans="1:9" ht="15" hidden="1" customHeight="1">
      <c r="A31" s="142" t="s">
        <v>82</v>
      </c>
      <c r="B31" s="142"/>
      <c r="C31" s="113"/>
      <c r="D31" s="194"/>
      <c r="E31" s="194"/>
      <c r="F31" s="184"/>
      <c r="G31" s="185"/>
      <c r="H31" s="185"/>
      <c r="I31" s="184"/>
    </row>
    <row r="32" spans="1:9" ht="29" hidden="1">
      <c r="A32" s="142" t="s">
        <v>83</v>
      </c>
      <c r="B32" s="142"/>
      <c r="C32" s="113"/>
      <c r="D32" s="194"/>
      <c r="E32" s="194"/>
      <c r="F32" s="184"/>
      <c r="G32" s="185"/>
      <c r="H32" s="185"/>
      <c r="I32" s="184"/>
    </row>
    <row r="33" spans="1:9" ht="15" hidden="1" customHeight="1">
      <c r="A33" s="142" t="s">
        <v>68</v>
      </c>
      <c r="B33" s="142"/>
      <c r="C33" s="113"/>
      <c r="D33" s="194"/>
      <c r="E33" s="194"/>
      <c r="F33" s="184"/>
      <c r="G33" s="185"/>
      <c r="H33" s="185"/>
      <c r="I33" s="184"/>
    </row>
    <row r="34" spans="1:9" ht="15" hidden="1" customHeight="1">
      <c r="A34" s="107"/>
      <c r="B34" s="107"/>
      <c r="C34" s="129"/>
      <c r="D34" s="157"/>
      <c r="E34" s="157"/>
      <c r="F34" s="187"/>
      <c r="G34" s="183"/>
      <c r="H34" s="183"/>
      <c r="I34" s="187"/>
    </row>
    <row r="35" spans="1:9">
      <c r="A35" s="132" t="s">
        <v>84</v>
      </c>
      <c r="B35" s="132"/>
      <c r="C35" s="181" t="str">
        <f>IF(AND(F35=0,I35=0),"",CONCATENATE("2.2.",D35,"."))</f>
        <v>2.2.6.</v>
      </c>
      <c r="D35" s="110">
        <f>IF(AND(F35=0,I35=0),0,MAX(D$21:D34)+1)</f>
        <v>6</v>
      </c>
      <c r="E35" s="110"/>
      <c r="F35" s="189">
        <v>-7</v>
      </c>
      <c r="G35" s="185"/>
      <c r="H35" s="185"/>
      <c r="I35" s="189"/>
    </row>
    <row r="36" spans="1:9" ht="15" hidden="1" customHeight="1">
      <c r="A36" s="132"/>
      <c r="B36" s="132"/>
      <c r="C36" s="129"/>
      <c r="D36" s="157"/>
      <c r="E36" s="157"/>
      <c r="F36" s="187"/>
      <c r="G36" s="183"/>
      <c r="H36" s="183"/>
      <c r="I36" s="195"/>
    </row>
    <row r="37" spans="1:9">
      <c r="A37" s="117" t="s">
        <v>85</v>
      </c>
      <c r="B37" s="117"/>
      <c r="C37" s="129"/>
      <c r="D37" s="157"/>
      <c r="E37" s="157"/>
      <c r="F37" s="182">
        <f>F21+F29+F35</f>
        <v>-277</v>
      </c>
      <c r="G37" s="183"/>
      <c r="H37" s="183"/>
      <c r="I37" s="182">
        <f>I21+I29+I35</f>
        <v>-25</v>
      </c>
    </row>
    <row r="38" spans="1:9" ht="15.75" hidden="1" customHeight="1" thickTop="1">
      <c r="A38" s="132"/>
      <c r="B38" s="132"/>
      <c r="C38" s="129"/>
      <c r="D38" s="157"/>
      <c r="E38" s="157"/>
      <c r="F38" s="187"/>
      <c r="G38" s="183"/>
      <c r="H38" s="183"/>
      <c r="I38" s="195"/>
    </row>
    <row r="39" spans="1:9" ht="15" hidden="1" customHeight="1">
      <c r="A39" s="188" t="s">
        <v>86</v>
      </c>
      <c r="B39" s="132"/>
      <c r="C39" s="181" t="str">
        <f>IF(AND(F39=0,I39=0),"",CONCATENATE("2.2.",D39,"."))</f>
        <v/>
      </c>
      <c r="D39" s="110">
        <f>IF(AND(F39=0,I39=0),0,MAX(D$21:D38)+1)</f>
        <v>0</v>
      </c>
      <c r="E39" s="110"/>
      <c r="F39" s="189"/>
      <c r="G39" s="185"/>
      <c r="H39" s="185"/>
      <c r="I39" s="189"/>
    </row>
    <row r="40" spans="1:9" ht="15" hidden="1" customHeight="1">
      <c r="A40" s="132"/>
      <c r="B40" s="132"/>
      <c r="C40" s="129"/>
      <c r="D40" s="157"/>
      <c r="E40" s="157"/>
      <c r="F40" s="187"/>
      <c r="G40" s="183"/>
      <c r="H40" s="183"/>
      <c r="I40" s="195"/>
    </row>
    <row r="41" spans="1:9" ht="15" hidden="1" customHeight="1">
      <c r="A41" s="188" t="s">
        <v>87</v>
      </c>
      <c r="B41" s="132"/>
      <c r="C41" s="181" t="str">
        <f>IF(AND(F41=0,I41=0),"",CONCATENATE("2.2.",D41,"."))</f>
        <v/>
      </c>
      <c r="D41" s="110">
        <f>IF(AND(F41=0,I41=0),0,MAX(D$21:D40)+1)</f>
        <v>0</v>
      </c>
      <c r="E41" s="110"/>
      <c r="F41" s="189"/>
      <c r="G41" s="185"/>
      <c r="H41" s="185"/>
      <c r="I41" s="189"/>
    </row>
    <row r="42" spans="1:9" ht="15" hidden="1" customHeight="1">
      <c r="A42" s="132"/>
      <c r="B42" s="132"/>
      <c r="C42" s="129"/>
      <c r="D42" s="157"/>
      <c r="E42" s="157"/>
      <c r="F42" s="187"/>
      <c r="G42" s="183"/>
      <c r="H42" s="183"/>
      <c r="I42" s="195"/>
    </row>
    <row r="43" spans="1:9">
      <c r="A43" s="117" t="s">
        <v>88</v>
      </c>
      <c r="B43" s="117"/>
      <c r="C43" s="129"/>
      <c r="D43" s="157"/>
      <c r="E43" s="157"/>
      <c r="F43" s="182">
        <f>F17+F37+F39+F41</f>
        <v>-29</v>
      </c>
      <c r="G43" s="183"/>
      <c r="H43" s="183"/>
      <c r="I43" s="182">
        <f>I17+I37+I39+I41</f>
        <v>-24</v>
      </c>
    </row>
    <row r="44" spans="1:9" ht="15.75" hidden="1" customHeight="1">
      <c r="A44" s="132"/>
      <c r="B44" s="132"/>
      <c r="C44" s="129"/>
      <c r="D44" s="157"/>
      <c r="E44" s="157"/>
      <c r="F44" s="129"/>
      <c r="G44" s="183"/>
      <c r="H44" s="183"/>
      <c r="I44" s="129"/>
    </row>
    <row r="45" spans="1:9" hidden="1">
      <c r="A45" s="132" t="s">
        <v>89</v>
      </c>
      <c r="B45" s="132"/>
      <c r="C45" s="193" t="str">
        <f>IF(AND(F45=0,I45=0),"",CONCATENATE("2.2.",D45,"."))</f>
        <v/>
      </c>
      <c r="D45" s="114">
        <f>IF(AND(F45=0,I45=0),0,MAX(D$21:D44)+1)</f>
        <v>0</v>
      </c>
      <c r="E45" s="114"/>
      <c r="F45" s="182">
        <f>SUM(F46:F47)</f>
        <v>0</v>
      </c>
      <c r="G45" s="183"/>
      <c r="H45" s="183"/>
      <c r="I45" s="182">
        <f>SUM(I46:I47)</f>
        <v>0</v>
      </c>
    </row>
    <row r="46" spans="1:9" ht="15" hidden="1" customHeight="1">
      <c r="A46" s="124" t="s">
        <v>90</v>
      </c>
      <c r="B46" s="124"/>
      <c r="C46" s="129"/>
      <c r="D46" s="157"/>
      <c r="E46" s="157"/>
      <c r="F46" s="184"/>
      <c r="G46" s="185"/>
      <c r="H46" s="185"/>
      <c r="I46" s="184"/>
    </row>
    <row r="47" spans="1:9" ht="15" hidden="1" customHeight="1">
      <c r="A47" s="124" t="s">
        <v>91</v>
      </c>
      <c r="B47" s="124"/>
      <c r="C47" s="129"/>
      <c r="D47" s="157"/>
      <c r="E47" s="157"/>
      <c r="F47" s="184"/>
      <c r="G47" s="185"/>
      <c r="H47" s="185"/>
      <c r="I47" s="184"/>
    </row>
    <row r="48" spans="1:9" ht="15" hidden="1" customHeight="1">
      <c r="A48" s="107"/>
      <c r="B48" s="107"/>
      <c r="C48" s="129"/>
      <c r="D48" s="157"/>
      <c r="E48" s="157"/>
      <c r="F48" s="113"/>
      <c r="G48" s="183"/>
      <c r="H48" s="183"/>
      <c r="I48" s="113"/>
    </row>
    <row r="49" spans="1:9">
      <c r="A49" s="132" t="s">
        <v>92</v>
      </c>
      <c r="B49" s="117"/>
      <c r="C49" s="129"/>
      <c r="D49" s="157"/>
      <c r="E49" s="157"/>
      <c r="F49" s="182">
        <f>F43+F45</f>
        <v>-29</v>
      </c>
      <c r="G49" s="183"/>
      <c r="H49" s="183"/>
      <c r="I49" s="182">
        <f>I43+I45</f>
        <v>-24</v>
      </c>
    </row>
    <row r="50" spans="1:9" ht="15.75" hidden="1" customHeight="1" thickTop="1">
      <c r="A50" s="107"/>
      <c r="B50" s="107"/>
      <c r="C50" s="129"/>
      <c r="D50" s="157"/>
      <c r="E50" s="157"/>
      <c r="F50" s="113"/>
      <c r="G50" s="183"/>
      <c r="H50" s="183"/>
      <c r="I50" s="113"/>
    </row>
    <row r="51" spans="1:9" hidden="1">
      <c r="A51" s="132" t="s">
        <v>93</v>
      </c>
      <c r="B51" s="132"/>
      <c r="C51" s="193" t="str">
        <f>IF(AND(F51=0,I51=0),"",CONCATENATE("2.2.",D51,"."))</f>
        <v/>
      </c>
      <c r="D51" s="114">
        <f>IF(AND(F51=0,I51=0),0,MAX(D$21:D50)+1)</f>
        <v>0</v>
      </c>
      <c r="E51" s="114"/>
      <c r="F51" s="182"/>
      <c r="G51" s="183"/>
      <c r="H51" s="183"/>
      <c r="I51" s="182"/>
    </row>
    <row r="52" spans="1:9" ht="15" hidden="1" customHeight="1">
      <c r="A52" s="107"/>
      <c r="B52" s="107"/>
      <c r="C52" s="129"/>
      <c r="D52" s="157"/>
      <c r="E52" s="157"/>
      <c r="F52" s="113"/>
      <c r="G52" s="183"/>
      <c r="H52" s="183"/>
      <c r="I52" s="113"/>
    </row>
    <row r="53" spans="1:9">
      <c r="A53" s="117" t="s">
        <v>94</v>
      </c>
      <c r="B53" s="117"/>
      <c r="C53" s="129"/>
      <c r="D53" s="157"/>
      <c r="E53" s="157"/>
      <c r="F53" s="182">
        <f>F49+F51</f>
        <v>-29</v>
      </c>
      <c r="G53" s="183"/>
      <c r="H53" s="183"/>
      <c r="I53" s="182">
        <f>I49+I51</f>
        <v>-24</v>
      </c>
    </row>
    <row r="54" spans="1:9">
      <c r="A54" s="117" t="s">
        <v>95</v>
      </c>
      <c r="B54" s="117"/>
      <c r="C54" s="129"/>
      <c r="D54" s="157"/>
      <c r="E54" s="157"/>
      <c r="F54" s="182">
        <f>F53-F55</f>
        <v>-29</v>
      </c>
      <c r="G54" s="183"/>
      <c r="H54" s="183"/>
      <c r="I54" s="182">
        <f>I53-I55</f>
        <v>-24</v>
      </c>
    </row>
    <row r="55" spans="1:9">
      <c r="A55" s="117" t="s">
        <v>96</v>
      </c>
      <c r="B55" s="117"/>
      <c r="C55" s="129"/>
      <c r="D55" s="157"/>
      <c r="E55" s="157"/>
      <c r="F55" s="189"/>
      <c r="G55" s="185"/>
      <c r="H55" s="185"/>
      <c r="I55" s="189"/>
    </row>
    <row r="56" spans="1:9">
      <c r="A56" s="196"/>
      <c r="B56" s="196"/>
      <c r="C56" s="197"/>
      <c r="D56" s="197"/>
      <c r="E56" s="197"/>
      <c r="F56" s="198"/>
      <c r="G56" s="199"/>
      <c r="H56" s="199"/>
      <c r="I56" s="198"/>
    </row>
    <row r="57" spans="1:9" ht="15" hidden="1" customHeight="1">
      <c r="A57" s="3" t="s">
        <v>29</v>
      </c>
      <c r="B57" s="196"/>
      <c r="C57" s="197"/>
      <c r="D57" s="197"/>
      <c r="E57" s="197"/>
      <c r="F57" s="198"/>
      <c r="G57" s="199"/>
      <c r="H57" s="199"/>
      <c r="I57" s="198"/>
    </row>
    <row r="58" spans="1:9" ht="15" hidden="1" customHeight="1">
      <c r="A58" s="241"/>
      <c r="B58" s="241"/>
      <c r="C58" s="241"/>
      <c r="D58" s="161"/>
      <c r="E58" s="161"/>
      <c r="F58" s="200"/>
      <c r="G58" s="201"/>
      <c r="H58" s="201"/>
      <c r="I58" s="200"/>
    </row>
    <row r="59" spans="1:9" ht="15" hidden="1" customHeight="1">
      <c r="A59" s="202"/>
      <c r="B59" s="202"/>
      <c r="C59" s="202"/>
      <c r="D59" s="202"/>
      <c r="E59" s="202"/>
      <c r="F59" s="175"/>
      <c r="G59" s="203"/>
      <c r="H59" s="203"/>
      <c r="I59" s="175"/>
    </row>
    <row r="60" spans="1:9" ht="15" hidden="1" customHeight="1">
      <c r="A60" s="202"/>
      <c r="B60" s="202"/>
      <c r="C60" s="202"/>
      <c r="D60" s="202"/>
      <c r="E60" s="202"/>
      <c r="F60" s="176"/>
      <c r="G60" s="203"/>
      <c r="H60" s="203"/>
      <c r="I60" s="176"/>
    </row>
    <row r="61" spans="1:9" ht="15" hidden="1" customHeight="1">
      <c r="A61" s="107"/>
      <c r="B61" s="107"/>
      <c r="C61" s="129"/>
      <c r="D61" s="157"/>
      <c r="E61" s="157"/>
      <c r="F61" s="113"/>
      <c r="G61" s="183"/>
      <c r="H61" s="183"/>
      <c r="I61" s="113"/>
    </row>
    <row r="62" spans="1:9" ht="15" hidden="1" customHeight="1">
      <c r="A62" s="132"/>
      <c r="B62" s="132"/>
      <c r="C62" s="193"/>
      <c r="D62" s="114"/>
      <c r="E62" s="114"/>
      <c r="F62" s="204"/>
      <c r="G62" s="183"/>
      <c r="H62" s="183"/>
      <c r="I62" s="204"/>
    </row>
    <row r="63" spans="1:9" ht="15" hidden="1" customHeight="1">
      <c r="A63" s="124"/>
      <c r="B63" s="124"/>
      <c r="C63" s="129"/>
      <c r="D63" s="157"/>
      <c r="E63" s="157"/>
      <c r="F63" s="205"/>
      <c r="G63" s="185"/>
      <c r="H63" s="185"/>
      <c r="I63" s="205"/>
    </row>
    <row r="64" spans="1:9" ht="15" hidden="1" customHeight="1">
      <c r="A64" s="124"/>
      <c r="B64" s="124"/>
      <c r="C64" s="129"/>
      <c r="D64" s="157"/>
      <c r="E64" s="157"/>
      <c r="F64" s="205"/>
      <c r="G64" s="185"/>
      <c r="H64" s="185"/>
      <c r="I64" s="205"/>
    </row>
    <row r="65" spans="1:9" ht="15" hidden="1" customHeight="1">
      <c r="A65" s="107"/>
      <c r="B65" s="107"/>
      <c r="C65" s="129"/>
      <c r="D65" s="157"/>
      <c r="E65" s="157"/>
      <c r="F65" s="113"/>
      <c r="G65" s="183"/>
      <c r="H65" s="183"/>
      <c r="I65" s="113"/>
    </row>
    <row r="66" spans="1:9" ht="15" hidden="1" customHeight="1">
      <c r="A66" s="132"/>
      <c r="B66" s="132"/>
      <c r="C66" s="193"/>
      <c r="D66" s="114"/>
      <c r="E66" s="114"/>
      <c r="F66" s="204"/>
      <c r="G66" s="183"/>
      <c r="H66" s="183"/>
      <c r="I66" s="204"/>
    </row>
    <row r="67" spans="1:9" ht="15" hidden="1" customHeight="1">
      <c r="A67" s="124"/>
      <c r="B67" s="124"/>
      <c r="C67" s="129"/>
      <c r="D67" s="157"/>
      <c r="E67" s="157"/>
      <c r="F67" s="205"/>
      <c r="G67" s="185"/>
      <c r="H67" s="185"/>
      <c r="I67" s="205"/>
    </row>
    <row r="68" spans="1:9" ht="15" hidden="1" customHeight="1">
      <c r="A68" s="124"/>
      <c r="B68" s="124"/>
      <c r="C68" s="129"/>
      <c r="D68" s="157"/>
      <c r="E68" s="157"/>
      <c r="F68" s="205"/>
      <c r="G68" s="185"/>
      <c r="H68" s="185"/>
      <c r="I68" s="205"/>
    </row>
    <row r="69" spans="1:9">
      <c r="A69" s="161"/>
      <c r="B69" s="161"/>
      <c r="C69" s="161"/>
      <c r="D69" s="161"/>
      <c r="E69" s="161"/>
      <c r="F69" s="200"/>
      <c r="G69" s="201"/>
      <c r="H69" s="201"/>
      <c r="I69" s="200"/>
    </row>
    <row r="70" spans="1:9">
      <c r="A70" s="246" t="s">
        <v>191</v>
      </c>
      <c r="B70" s="246"/>
      <c r="C70" s="246"/>
      <c r="D70" s="246"/>
      <c r="E70" s="246"/>
      <c r="F70" s="246"/>
      <c r="G70" s="246"/>
      <c r="H70" s="246"/>
      <c r="I70" s="246"/>
    </row>
    <row r="71" spans="1:9">
      <c r="A71" s="242" t="str">
        <f>IF(AND(F$58="",I$58=""),"","Резултат в БАЛАНСА:")</f>
        <v/>
      </c>
      <c r="B71" s="242"/>
      <c r="C71" s="242"/>
      <c r="D71" s="4"/>
      <c r="E71" s="4"/>
      <c r="F71" s="17"/>
      <c r="G71" s="18"/>
      <c r="H71" s="18"/>
      <c r="I71" s="17" t="str">
        <f>IF([1]НАЧАЛО!AB$3=1,IF(I$54=[1]баланс!I$73,"",[1]баланс!I$73),"")</f>
        <v/>
      </c>
    </row>
    <row r="72" spans="1:9">
      <c r="A72" s="7" t="s">
        <v>1</v>
      </c>
      <c r="B72" s="8"/>
      <c r="C72" s="9"/>
      <c r="D72" s="10"/>
      <c r="E72" s="10"/>
      <c r="F72" s="11"/>
      <c r="G72" s="11"/>
      <c r="H72" s="11"/>
      <c r="I72" s="11"/>
    </row>
    <row r="73" spans="1:9" ht="14.4" customHeight="1">
      <c r="A73" s="105" t="s">
        <v>3</v>
      </c>
      <c r="B73" s="13"/>
      <c r="C73" s="245" t="s">
        <v>179</v>
      </c>
      <c r="D73" s="245"/>
      <c r="E73" s="245"/>
      <c r="F73" s="245"/>
      <c r="G73" s="245"/>
      <c r="H73" s="245"/>
      <c r="I73" s="245"/>
    </row>
    <row r="74" spans="1:9">
      <c r="A74" s="14"/>
      <c r="B74" s="14"/>
      <c r="C74" s="14"/>
      <c r="D74" s="14"/>
      <c r="E74" s="14"/>
      <c r="F74" s="14"/>
      <c r="G74" s="14"/>
      <c r="H74" s="14"/>
      <c r="I74" s="14"/>
    </row>
    <row r="75" spans="1:9">
      <c r="A75" s="13" t="str">
        <f>[1]НАЧАЛО!$F$44</f>
        <v>Съставител:</v>
      </c>
      <c r="B75" s="13"/>
      <c r="C75" s="20"/>
      <c r="D75" s="20"/>
      <c r="E75" s="20"/>
      <c r="F75" s="21"/>
      <c r="G75" s="14"/>
      <c r="H75" s="14"/>
      <c r="I75" s="21"/>
    </row>
    <row r="76" spans="1:9">
      <c r="A76" s="16" t="str">
        <f>[1]НАЧАЛО!$F$46</f>
        <v>Мила Валентинова Павлова</v>
      </c>
      <c r="B76" s="15"/>
      <c r="C76" s="20"/>
      <c r="D76" s="20"/>
      <c r="E76" s="20"/>
      <c r="F76" s="21"/>
      <c r="G76" s="14"/>
      <c r="H76" s="14"/>
      <c r="I76" s="21"/>
    </row>
    <row r="77" spans="1:9">
      <c r="A77" s="13"/>
      <c r="B77" s="13"/>
      <c r="C77" s="20"/>
      <c r="D77" s="20"/>
      <c r="E77" s="20"/>
      <c r="F77" s="21"/>
      <c r="G77" s="14"/>
      <c r="H77" s="14"/>
      <c r="I77" s="21"/>
    </row>
    <row r="78" spans="1:9">
      <c r="A78" s="239" t="s">
        <v>182</v>
      </c>
      <c r="B78" s="239"/>
      <c r="C78" s="239"/>
      <c r="D78" s="239"/>
      <c r="E78" s="239"/>
      <c r="F78" s="239"/>
      <c r="G78" s="239"/>
      <c r="H78" s="239"/>
      <c r="I78" s="239"/>
    </row>
  </sheetData>
  <mergeCells count="7">
    <mergeCell ref="A1:I1"/>
    <mergeCell ref="A2:I2"/>
    <mergeCell ref="A78:I78"/>
    <mergeCell ref="C73:I73"/>
    <mergeCell ref="A58:C58"/>
    <mergeCell ref="A71:C71"/>
    <mergeCell ref="A70:I70"/>
  </mergeCells>
  <conditionalFormatting sqref="A1:A2 A3:I57">
    <cfRule type="expression" dxfId="47" priority="7" stopIfTrue="1">
      <formula>_JJ22&gt;_JK22</formula>
    </cfRule>
  </conditionalFormatting>
  <conditionalFormatting sqref="A57">
    <cfRule type="expression" dxfId="46" priority="3" stopIfTrue="1">
      <formula>O57&gt;0</formula>
    </cfRule>
    <cfRule type="expression" dxfId="45" priority="4" stopIfTrue="1">
      <formula>_JJ31&lt;&gt;_JK31</formula>
    </cfRule>
    <cfRule type="expression" dxfId="44" priority="5" stopIfTrue="1">
      <formula>_JJ32&gt;_JK32</formula>
    </cfRule>
  </conditionalFormatting>
  <conditionalFormatting sqref="A70 A58:I69 A71:I71 A74:I77">
    <cfRule type="expression" dxfId="43" priority="16" stopIfTrue="1">
      <formula>_JJ21&lt;&gt;_JK21</formula>
    </cfRule>
  </conditionalFormatting>
  <conditionalFormatting sqref="A70">
    <cfRule type="expression" dxfId="42" priority="15" stopIfTrue="1">
      <formula>_JJ61=_JK61</formula>
    </cfRule>
  </conditionalFormatting>
  <conditionalFormatting sqref="A3:I57 A1:A2">
    <cfRule type="expression" dxfId="41" priority="6" stopIfTrue="1">
      <formula>_JJ23&lt;&gt;_JK25</formula>
    </cfRule>
  </conditionalFormatting>
  <conditionalFormatting sqref="A17:I17">
    <cfRule type="expression" dxfId="40" priority="1" stopIfTrue="1">
      <formula>_JJ23&lt;&gt;_JK25</formula>
    </cfRule>
    <cfRule type="expression" dxfId="39" priority="2" stopIfTrue="1">
      <formula>_JJ22&gt;_JK22</formula>
    </cfRule>
  </conditionalFormatting>
  <conditionalFormatting sqref="A58:I69 A70 A71:I71 A74:I77">
    <cfRule type="expression" dxfId="38" priority="17" stopIfTrue="1">
      <formula>_JJ22&gt;_JK22</formula>
    </cfRule>
  </conditionalFormatting>
  <conditionalFormatting sqref="A72:I72 A73:C73">
    <cfRule type="expression" dxfId="37" priority="8" stopIfTrue="1">
      <formula>_JJ31&lt;&gt;_JK31</formula>
    </cfRule>
    <cfRule type="expression" dxfId="36" priority="9" stopIfTrue="1">
      <formula>_JJ32&gt;_JK32</formula>
    </cfRule>
  </conditionalFormatting>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I89"/>
  <sheetViews>
    <sheetView workbookViewId="0">
      <selection sqref="A1:E1"/>
    </sheetView>
  </sheetViews>
  <sheetFormatPr defaultRowHeight="14.5"/>
  <cols>
    <col min="1" max="1" width="61.54296875" customWidth="1"/>
    <col min="2" max="2" width="0" hidden="1" customWidth="1"/>
    <col min="3" max="3" width="10.36328125" customWidth="1"/>
    <col min="4" max="4" width="8.984375E-2" hidden="1" customWidth="1"/>
    <col min="5" max="5" width="10.453125" customWidth="1"/>
  </cols>
  <sheetData>
    <row r="1" spans="1:5">
      <c r="A1" s="247" t="str">
        <f>[2]ОД!A1:I1</f>
        <v>ТК - ИМОТИ АД</v>
      </c>
      <c r="B1" s="247"/>
      <c r="C1" s="247"/>
      <c r="D1" s="247"/>
      <c r="E1" s="247"/>
    </row>
    <row r="2" spans="1:5" ht="27.65" customHeight="1">
      <c r="A2" s="248" t="s">
        <v>187</v>
      </c>
      <c r="B2" s="248"/>
      <c r="C2" s="248"/>
      <c r="D2" s="248"/>
      <c r="E2" s="248"/>
    </row>
    <row r="3" spans="1:5" hidden="1">
      <c r="A3" s="22"/>
      <c r="B3" s="22"/>
      <c r="C3" s="22"/>
      <c r="D3" s="22"/>
      <c r="E3" s="22"/>
    </row>
    <row r="4" spans="1:5">
      <c r="A4" s="23"/>
      <c r="B4" s="24"/>
      <c r="C4" s="211">
        <v>45747</v>
      </c>
      <c r="D4" s="212"/>
      <c r="E4" s="211">
        <v>45382</v>
      </c>
    </row>
    <row r="5" spans="1:5">
      <c r="A5" s="23"/>
      <c r="B5" s="24"/>
      <c r="C5" s="213" t="s">
        <v>9</v>
      </c>
      <c r="D5" s="214"/>
      <c r="E5" s="213" t="s">
        <v>9</v>
      </c>
    </row>
    <row r="6" spans="1:5" hidden="1">
      <c r="A6" s="23"/>
      <c r="B6" s="24"/>
      <c r="C6" s="25"/>
      <c r="D6" s="26"/>
      <c r="E6" s="25"/>
    </row>
    <row r="7" spans="1:5" ht="18" customHeight="1">
      <c r="A7" s="27" t="s">
        <v>97</v>
      </c>
      <c r="B7" s="28"/>
      <c r="C7" s="29"/>
      <c r="D7" s="30"/>
      <c r="E7" s="29"/>
    </row>
    <row r="8" spans="1:5" ht="16.5" customHeight="1">
      <c r="A8" s="31" t="s">
        <v>98</v>
      </c>
      <c r="B8" s="32"/>
      <c r="C8" s="33">
        <v>434</v>
      </c>
      <c r="D8" s="34"/>
      <c r="E8" s="33">
        <v>131</v>
      </c>
    </row>
    <row r="9" spans="1:5">
      <c r="A9" s="31" t="s">
        <v>99</v>
      </c>
      <c r="B9" s="32"/>
      <c r="C9" s="33">
        <v>-234</v>
      </c>
      <c r="D9" s="34"/>
      <c r="E9" s="33">
        <v>-177</v>
      </c>
    </row>
    <row r="10" spans="1:5">
      <c r="A10" s="35" t="s">
        <v>100</v>
      </c>
      <c r="B10" s="32"/>
      <c r="C10" s="33">
        <v>-130</v>
      </c>
      <c r="D10" s="34"/>
      <c r="E10" s="33">
        <v>-13</v>
      </c>
    </row>
    <row r="11" spans="1:5" ht="18" hidden="1" customHeight="1">
      <c r="A11" s="36" t="s">
        <v>101</v>
      </c>
      <c r="B11" s="32"/>
      <c r="C11" s="33"/>
      <c r="D11" s="34"/>
      <c r="E11" s="33"/>
    </row>
    <row r="12" spans="1:5" hidden="1">
      <c r="A12" s="36" t="s">
        <v>102</v>
      </c>
      <c r="B12" s="32"/>
      <c r="C12" s="33"/>
      <c r="D12" s="34"/>
      <c r="E12" s="33"/>
    </row>
    <row r="13" spans="1:5" ht="13.5" customHeight="1">
      <c r="A13" s="31" t="s">
        <v>103</v>
      </c>
      <c r="B13" s="37"/>
      <c r="C13" s="33">
        <v>-45</v>
      </c>
      <c r="D13" s="34"/>
      <c r="E13" s="33">
        <v>-1</v>
      </c>
    </row>
    <row r="14" spans="1:5" hidden="1">
      <c r="A14" s="31" t="s">
        <v>104</v>
      </c>
      <c r="B14" s="37"/>
      <c r="C14" s="33"/>
      <c r="D14" s="34"/>
      <c r="E14" s="33"/>
    </row>
    <row r="15" spans="1:5" hidden="1">
      <c r="A15" s="31" t="s">
        <v>105</v>
      </c>
      <c r="B15" s="37"/>
      <c r="C15" s="33"/>
      <c r="D15" s="34"/>
      <c r="E15" s="33"/>
    </row>
    <row r="16" spans="1:5" hidden="1">
      <c r="A16" s="31" t="s">
        <v>106</v>
      </c>
      <c r="B16" s="37"/>
      <c r="C16" s="33"/>
      <c r="D16" s="34"/>
      <c r="E16" s="33"/>
    </row>
    <row r="17" spans="1:7" hidden="1">
      <c r="A17" s="31" t="s">
        <v>107</v>
      </c>
      <c r="B17" s="37"/>
      <c r="C17" s="33"/>
      <c r="D17" s="34"/>
      <c r="E17" s="33"/>
    </row>
    <row r="18" spans="1:7" hidden="1">
      <c r="A18" s="31" t="s">
        <v>108</v>
      </c>
      <c r="B18" s="37"/>
      <c r="C18" s="33"/>
      <c r="D18" s="34"/>
      <c r="E18" s="33"/>
    </row>
    <row r="19" spans="1:7" hidden="1">
      <c r="A19" s="36" t="s">
        <v>109</v>
      </c>
      <c r="B19" s="37"/>
      <c r="C19" s="33"/>
      <c r="D19" s="34"/>
      <c r="E19" s="33"/>
    </row>
    <row r="20" spans="1:7" hidden="1">
      <c r="A20" s="35" t="s">
        <v>110</v>
      </c>
      <c r="B20" s="37"/>
      <c r="C20" s="33"/>
      <c r="D20" s="34"/>
      <c r="E20" s="33"/>
    </row>
    <row r="21" spans="1:7" hidden="1">
      <c r="A21" s="36" t="s">
        <v>111</v>
      </c>
      <c r="B21" s="37"/>
      <c r="C21" s="33"/>
      <c r="D21" s="34"/>
      <c r="E21" s="33"/>
    </row>
    <row r="22" spans="1:7" hidden="1">
      <c r="A22" s="36" t="s">
        <v>112</v>
      </c>
      <c r="B22" s="37"/>
      <c r="C22" s="33"/>
      <c r="D22" s="34"/>
      <c r="E22" s="33"/>
    </row>
    <row r="23" spans="1:7" hidden="1">
      <c r="A23" s="38" t="s">
        <v>113</v>
      </c>
      <c r="B23" s="37"/>
      <c r="C23" s="33"/>
      <c r="D23" s="34"/>
      <c r="E23" s="33"/>
    </row>
    <row r="24" spans="1:7" hidden="1">
      <c r="A24" s="36" t="s">
        <v>114</v>
      </c>
      <c r="B24" s="37"/>
      <c r="C24" s="33"/>
      <c r="D24" s="34"/>
      <c r="E24" s="33"/>
    </row>
    <row r="25" spans="1:7">
      <c r="A25" s="36" t="s">
        <v>115</v>
      </c>
      <c r="B25" s="28"/>
      <c r="C25" s="33">
        <v>-2</v>
      </c>
      <c r="D25" s="34"/>
      <c r="E25" s="33"/>
    </row>
    <row r="26" spans="1:7" ht="15" thickBot="1">
      <c r="A26" s="39" t="s">
        <v>116</v>
      </c>
      <c r="B26" s="40"/>
      <c r="C26" s="41">
        <f>SUM(C8:C25)</f>
        <v>23</v>
      </c>
      <c r="D26" s="42"/>
      <c r="E26" s="41">
        <f>SUM(E8:E25)</f>
        <v>-60</v>
      </c>
      <c r="G26" s="217"/>
    </row>
    <row r="27" spans="1:7" ht="15" hidden="1" thickTop="1">
      <c r="A27" s="43"/>
      <c r="B27" s="28"/>
      <c r="C27" s="29"/>
      <c r="D27" s="30"/>
      <c r="E27" s="29"/>
    </row>
    <row r="28" spans="1:7" ht="15" thickTop="1">
      <c r="A28" s="27" t="s">
        <v>117</v>
      </c>
      <c r="B28" s="28"/>
      <c r="C28" s="29"/>
      <c r="D28" s="30"/>
      <c r="E28" s="29"/>
    </row>
    <row r="29" spans="1:7" hidden="1">
      <c r="A29" s="31" t="s">
        <v>118</v>
      </c>
      <c r="B29" s="32"/>
      <c r="C29" s="33"/>
      <c r="D29" s="34"/>
      <c r="E29" s="33"/>
    </row>
    <row r="30" spans="1:7" hidden="1">
      <c r="A30" s="44" t="s">
        <v>119</v>
      </c>
      <c r="B30" s="32"/>
      <c r="C30" s="33"/>
      <c r="D30" s="34"/>
      <c r="E30" s="33"/>
    </row>
    <row r="31" spans="1:7">
      <c r="A31" s="44" t="s">
        <v>120</v>
      </c>
      <c r="B31" s="32"/>
      <c r="C31" s="33">
        <v>-7680</v>
      </c>
      <c r="D31" s="34"/>
      <c r="E31" s="33"/>
    </row>
    <row r="32" spans="1:7" hidden="1">
      <c r="A32" s="44" t="s">
        <v>121</v>
      </c>
      <c r="B32" s="32"/>
      <c r="C32" s="33"/>
      <c r="D32" s="34"/>
      <c r="E32" s="33"/>
    </row>
    <row r="33" spans="1:5" hidden="1">
      <c r="A33" s="44" t="s">
        <v>122</v>
      </c>
      <c r="B33" s="32"/>
      <c r="C33" s="33"/>
      <c r="D33" s="34"/>
      <c r="E33" s="33"/>
    </row>
    <row r="34" spans="1:5" hidden="1">
      <c r="A34" s="45" t="s">
        <v>123</v>
      </c>
      <c r="B34" s="32"/>
      <c r="C34" s="33"/>
      <c r="D34" s="34"/>
      <c r="E34" s="33"/>
    </row>
    <row r="35" spans="1:5" hidden="1">
      <c r="A35" s="44" t="s">
        <v>124</v>
      </c>
      <c r="B35" s="32"/>
      <c r="C35" s="33"/>
      <c r="D35" s="34"/>
      <c r="E35" s="33"/>
    </row>
    <row r="36" spans="1:5" hidden="1">
      <c r="A36" s="31" t="s">
        <v>125</v>
      </c>
      <c r="B36" s="32"/>
      <c r="C36" s="33"/>
      <c r="D36" s="34"/>
      <c r="E36" s="33"/>
    </row>
    <row r="37" spans="1:5" hidden="1">
      <c r="A37" s="31" t="s">
        <v>126</v>
      </c>
      <c r="B37" s="32"/>
      <c r="C37" s="33"/>
      <c r="D37" s="34"/>
      <c r="E37" s="33"/>
    </row>
    <row r="38" spans="1:5" hidden="1">
      <c r="A38" s="44" t="s">
        <v>127</v>
      </c>
      <c r="B38" s="32"/>
      <c r="C38" s="33"/>
      <c r="D38" s="34"/>
      <c r="E38" s="33"/>
    </row>
    <row r="39" spans="1:5">
      <c r="A39" s="31" t="s">
        <v>128</v>
      </c>
      <c r="B39" s="32"/>
      <c r="C39" s="33">
        <v>5108</v>
      </c>
      <c r="D39" s="34"/>
      <c r="E39" s="33">
        <v>51</v>
      </c>
    </row>
    <row r="40" spans="1:5">
      <c r="A40" s="31" t="s">
        <v>129</v>
      </c>
      <c r="B40" s="32"/>
      <c r="C40" s="33">
        <v>248</v>
      </c>
      <c r="D40" s="34"/>
      <c r="E40" s="33"/>
    </row>
    <row r="41" spans="1:5" hidden="1">
      <c r="A41" s="35" t="s">
        <v>109</v>
      </c>
      <c r="B41" s="32"/>
      <c r="C41" s="33"/>
      <c r="D41" s="34"/>
      <c r="E41" s="33"/>
    </row>
    <row r="42" spans="1:5" hidden="1">
      <c r="A42" s="35" t="s">
        <v>130</v>
      </c>
      <c r="B42" s="32"/>
      <c r="C42" s="33"/>
      <c r="D42" s="34"/>
      <c r="E42" s="33"/>
    </row>
    <row r="43" spans="1:5" hidden="1">
      <c r="A43" s="31" t="s">
        <v>110</v>
      </c>
      <c r="B43" s="37"/>
      <c r="C43" s="33"/>
      <c r="D43" s="34"/>
      <c r="E43" s="33"/>
    </row>
    <row r="44" spans="1:5" hidden="1">
      <c r="A44" s="36" t="s">
        <v>111</v>
      </c>
      <c r="B44" s="37"/>
      <c r="C44" s="33"/>
      <c r="D44" s="34"/>
      <c r="E44" s="33"/>
    </row>
    <row r="45" spans="1:5" hidden="1">
      <c r="A45" s="36" t="s">
        <v>112</v>
      </c>
      <c r="B45" s="37"/>
      <c r="C45" s="33"/>
      <c r="D45" s="34"/>
      <c r="E45" s="33"/>
    </row>
    <row r="46" spans="1:5">
      <c r="A46" s="38" t="s">
        <v>131</v>
      </c>
      <c r="B46" s="37"/>
      <c r="C46" s="33">
        <v>2330</v>
      </c>
      <c r="D46" s="34"/>
      <c r="E46" s="33"/>
    </row>
    <row r="47" spans="1:5" hidden="1">
      <c r="A47" s="36" t="s">
        <v>132</v>
      </c>
      <c r="B47" s="37"/>
      <c r="C47" s="33"/>
      <c r="D47" s="34"/>
      <c r="E47" s="33"/>
    </row>
    <row r="48" spans="1:5" hidden="1">
      <c r="A48" s="36" t="s">
        <v>133</v>
      </c>
      <c r="B48" s="28"/>
      <c r="C48" s="33"/>
      <c r="D48" s="34"/>
      <c r="E48" s="33"/>
    </row>
    <row r="49" spans="1:5" ht="15" thickBot="1">
      <c r="A49" s="39" t="s">
        <v>134</v>
      </c>
      <c r="B49" s="28"/>
      <c r="C49" s="41">
        <f>SUM(C29:C48)</f>
        <v>6</v>
      </c>
      <c r="D49" s="42"/>
      <c r="E49" s="41">
        <f>SUM(E29:E48)</f>
        <v>51</v>
      </c>
    </row>
    <row r="50" spans="1:5" ht="15" hidden="1" thickTop="1">
      <c r="A50" s="43"/>
      <c r="B50" s="28"/>
      <c r="C50" s="29"/>
      <c r="D50" s="30"/>
      <c r="E50" s="29"/>
    </row>
    <row r="51" spans="1:5" ht="15" thickTop="1">
      <c r="A51" s="27" t="s">
        <v>135</v>
      </c>
      <c r="B51" s="28"/>
      <c r="C51" s="29"/>
      <c r="D51" s="30"/>
      <c r="E51" s="29"/>
    </row>
    <row r="52" spans="1:5" hidden="1">
      <c r="A52" s="44" t="s">
        <v>136</v>
      </c>
      <c r="B52" s="32"/>
      <c r="C52" s="33"/>
      <c r="D52" s="34"/>
      <c r="E52" s="33"/>
    </row>
    <row r="53" spans="1:5" hidden="1">
      <c r="A53" s="44" t="s">
        <v>137</v>
      </c>
      <c r="B53" s="32"/>
      <c r="C53" s="33"/>
      <c r="D53" s="34"/>
      <c r="E53" s="33"/>
    </row>
    <row r="54" spans="1:5" ht="29" hidden="1">
      <c r="A54" s="31" t="s">
        <v>138</v>
      </c>
      <c r="B54" s="32"/>
      <c r="C54" s="33"/>
      <c r="D54" s="34"/>
      <c r="E54" s="33"/>
    </row>
    <row r="55" spans="1:5" ht="29" hidden="1">
      <c r="A55" s="31" t="s">
        <v>139</v>
      </c>
      <c r="B55" s="32"/>
      <c r="C55" s="33"/>
      <c r="D55" s="34"/>
      <c r="E55" s="33"/>
    </row>
    <row r="56" spans="1:5" hidden="1">
      <c r="A56" s="44" t="s">
        <v>140</v>
      </c>
      <c r="B56" s="32"/>
      <c r="C56" s="33"/>
      <c r="D56" s="34"/>
      <c r="E56" s="33"/>
    </row>
    <row r="57" spans="1:5" hidden="1">
      <c r="A57" s="36" t="s">
        <v>141</v>
      </c>
      <c r="B57" s="32"/>
      <c r="C57" s="33"/>
      <c r="D57" s="34"/>
      <c r="E57" s="33"/>
    </row>
    <row r="58" spans="1:5" hidden="1">
      <c r="A58" s="31" t="s">
        <v>142</v>
      </c>
      <c r="B58" s="32"/>
      <c r="C58" s="33"/>
      <c r="D58" s="34"/>
      <c r="E58" s="33"/>
    </row>
    <row r="59" spans="1:5" hidden="1">
      <c r="A59" s="31" t="s">
        <v>143</v>
      </c>
      <c r="B59" s="32"/>
      <c r="C59" s="33"/>
      <c r="D59" s="34"/>
      <c r="E59" s="33"/>
    </row>
    <row r="60" spans="1:5">
      <c r="A60" s="31" t="s">
        <v>144</v>
      </c>
      <c r="B60" s="32"/>
      <c r="C60" s="33">
        <v>-68</v>
      </c>
      <c r="D60" s="34"/>
      <c r="E60" s="33"/>
    </row>
    <row r="61" spans="1:5" hidden="1">
      <c r="A61" s="31" t="s">
        <v>145</v>
      </c>
      <c r="B61" s="32"/>
      <c r="C61" s="33"/>
      <c r="D61" s="34"/>
      <c r="E61" s="33"/>
    </row>
    <row r="62" spans="1:5" hidden="1">
      <c r="A62" s="31" t="s">
        <v>146</v>
      </c>
      <c r="B62" s="32"/>
      <c r="C62" s="33"/>
      <c r="D62" s="32"/>
      <c r="E62" s="33"/>
    </row>
    <row r="63" spans="1:5" hidden="1">
      <c r="A63" s="31" t="s">
        <v>147</v>
      </c>
      <c r="B63" s="32"/>
      <c r="C63" s="33"/>
      <c r="D63" s="32"/>
      <c r="E63" s="33"/>
    </row>
    <row r="64" spans="1:5" hidden="1">
      <c r="A64" s="31" t="s">
        <v>148</v>
      </c>
      <c r="B64" s="32"/>
      <c r="C64" s="33"/>
      <c r="D64" s="32"/>
      <c r="E64" s="33"/>
    </row>
    <row r="65" spans="1:5" hidden="1">
      <c r="A65" s="31" t="s">
        <v>110</v>
      </c>
      <c r="B65" s="37"/>
      <c r="C65" s="33"/>
      <c r="D65" s="34"/>
      <c r="E65" s="33"/>
    </row>
    <row r="66" spans="1:5" hidden="1">
      <c r="A66" s="36" t="s">
        <v>111</v>
      </c>
      <c r="B66" s="37"/>
      <c r="C66" s="33"/>
      <c r="D66" s="34"/>
      <c r="E66" s="33"/>
    </row>
    <row r="67" spans="1:5" hidden="1">
      <c r="A67" s="36" t="s">
        <v>112</v>
      </c>
      <c r="B67" s="37"/>
      <c r="C67" s="33"/>
      <c r="D67" s="34"/>
      <c r="E67" s="33"/>
    </row>
    <row r="68" spans="1:5" hidden="1">
      <c r="A68" s="43" t="s">
        <v>149</v>
      </c>
      <c r="B68" s="37"/>
      <c r="C68" s="33"/>
      <c r="D68" s="34"/>
      <c r="E68" s="33"/>
    </row>
    <row r="69" spans="1:5" hidden="1">
      <c r="A69" s="36" t="s">
        <v>132</v>
      </c>
      <c r="B69" s="37"/>
      <c r="C69" s="33"/>
      <c r="D69" s="34"/>
      <c r="E69" s="33"/>
    </row>
    <row r="70" spans="1:5" hidden="1">
      <c r="A70" s="36" t="s">
        <v>133</v>
      </c>
      <c r="B70" s="28"/>
      <c r="C70" s="33"/>
      <c r="D70" s="34"/>
      <c r="E70" s="33"/>
    </row>
    <row r="71" spans="1:5" ht="15" thickBot="1">
      <c r="A71" s="39" t="s">
        <v>150</v>
      </c>
      <c r="B71" s="28"/>
      <c r="C71" s="41">
        <f>SUM(C52:C70)</f>
        <v>-68</v>
      </c>
      <c r="D71" s="42"/>
      <c r="E71" s="41">
        <f>SUM(E52:E70)</f>
        <v>0</v>
      </c>
    </row>
    <row r="72" spans="1:5" ht="15" thickTop="1">
      <c r="A72" s="46"/>
      <c r="B72" s="28"/>
      <c r="C72" s="29"/>
      <c r="D72" s="28"/>
      <c r="E72" s="29"/>
    </row>
    <row r="73" spans="1:5" ht="29">
      <c r="A73" s="47" t="s">
        <v>151</v>
      </c>
      <c r="B73" s="40"/>
      <c r="C73" s="48">
        <f>SUM(C26,C49,C71)</f>
        <v>-39</v>
      </c>
      <c r="D73" s="49"/>
      <c r="E73" s="48">
        <f>SUM(E26,E49,E71)</f>
        <v>-9</v>
      </c>
    </row>
    <row r="74" spans="1:5" hidden="1">
      <c r="A74" s="46"/>
      <c r="B74" s="28"/>
      <c r="C74" s="29"/>
      <c r="D74" s="28"/>
      <c r="E74" s="29"/>
    </row>
    <row r="75" spans="1:5">
      <c r="A75" s="47" t="s">
        <v>152</v>
      </c>
      <c r="B75" s="40"/>
      <c r="C75" s="50">
        <v>66</v>
      </c>
      <c r="D75" s="51"/>
      <c r="E75" s="50">
        <v>13</v>
      </c>
    </row>
    <row r="76" spans="1:5" hidden="1">
      <c r="A76" s="46"/>
      <c r="B76" s="28"/>
      <c r="C76" s="29"/>
      <c r="D76" s="28"/>
      <c r="E76" s="29"/>
    </row>
    <row r="77" spans="1:5" ht="15" thickBot="1">
      <c r="A77" s="52" t="s">
        <v>186</v>
      </c>
      <c r="B77" s="40"/>
      <c r="C77" s="53">
        <f>SUM(C73,C75)</f>
        <v>27</v>
      </c>
      <c r="D77" s="49"/>
      <c r="E77" s="53">
        <f>SUM(E73,E75)</f>
        <v>4</v>
      </c>
    </row>
    <row r="78" spans="1:5">
      <c r="A78" s="54"/>
      <c r="B78" s="55"/>
      <c r="C78" s="56"/>
      <c r="D78" s="57"/>
      <c r="E78" s="56"/>
    </row>
    <row r="79" spans="1:5">
      <c r="A79" s="3" t="s">
        <v>29</v>
      </c>
      <c r="B79" s="55"/>
      <c r="C79" s="56"/>
      <c r="D79" s="57"/>
      <c r="E79" s="56"/>
    </row>
    <row r="81" spans="1:9">
      <c r="A81" s="246" t="s">
        <v>191</v>
      </c>
      <c r="B81" s="246"/>
      <c r="C81" s="246"/>
      <c r="D81" s="246"/>
      <c r="E81" s="246"/>
      <c r="F81" s="209"/>
      <c r="G81" s="209"/>
      <c r="H81" s="209"/>
      <c r="I81" s="209"/>
    </row>
    <row r="82" spans="1:9">
      <c r="A82" s="242" t="str">
        <f>IF(AND(F$59="",I$59=""),"","Резултат в БАЛАНСА:")</f>
        <v/>
      </c>
      <c r="B82" s="242"/>
      <c r="C82" s="242"/>
      <c r="D82" s="4"/>
      <c r="E82" s="4"/>
      <c r="F82" s="17"/>
      <c r="G82" s="18"/>
      <c r="H82" s="18"/>
      <c r="I82" s="17" t="str">
        <f>IF([1]НАЧАЛО!AB$3=1,IF(I$55=[1]баланс!I$73,"",[1]баланс!I$73),"")</f>
        <v/>
      </c>
    </row>
    <row r="83" spans="1:9">
      <c r="A83" s="7" t="s">
        <v>1</v>
      </c>
      <c r="B83" s="8"/>
      <c r="C83" s="9"/>
      <c r="D83" s="10"/>
      <c r="E83" s="10"/>
      <c r="F83" s="11"/>
      <c r="G83" s="11"/>
      <c r="H83" s="11"/>
      <c r="I83" s="11"/>
    </row>
    <row r="84" spans="1:9">
      <c r="A84" s="105" t="s">
        <v>3</v>
      </c>
      <c r="B84" s="13"/>
      <c r="C84" s="245" t="s">
        <v>179</v>
      </c>
      <c r="D84" s="245"/>
      <c r="E84" s="245"/>
      <c r="F84" s="245"/>
      <c r="G84" s="245"/>
      <c r="H84" s="245"/>
      <c r="I84" s="245"/>
    </row>
    <row r="85" spans="1:9">
      <c r="A85" s="14"/>
      <c r="B85" s="14"/>
      <c r="C85" s="14"/>
      <c r="D85" s="14"/>
      <c r="E85" s="14"/>
      <c r="F85" s="14"/>
      <c r="G85" s="14"/>
      <c r="H85" s="14"/>
      <c r="I85" s="14"/>
    </row>
    <row r="86" spans="1:9">
      <c r="A86" s="13" t="str">
        <f>[1]НАЧАЛО!$F$44</f>
        <v>Съставител:</v>
      </c>
      <c r="B86" s="13"/>
      <c r="C86" s="20"/>
      <c r="D86" s="20"/>
      <c r="E86" s="20"/>
      <c r="F86" s="21"/>
      <c r="G86" s="14"/>
      <c r="H86" s="14"/>
      <c r="I86" s="21"/>
    </row>
    <row r="87" spans="1:9">
      <c r="A87" s="16" t="str">
        <f>[1]НАЧАЛО!$F$46</f>
        <v>Мила Валентинова Павлова</v>
      </c>
      <c r="B87" s="15"/>
      <c r="C87" s="20"/>
      <c r="D87" s="20"/>
      <c r="E87" s="20"/>
      <c r="F87" s="21"/>
      <c r="G87" s="14"/>
      <c r="H87" s="14"/>
      <c r="I87" s="21"/>
    </row>
    <row r="88" spans="1:9">
      <c r="A88" s="13"/>
      <c r="B88" s="13"/>
      <c r="C88" s="20"/>
      <c r="D88" s="20"/>
      <c r="E88" s="20"/>
      <c r="F88" s="21"/>
      <c r="G88" s="14"/>
      <c r="H88" s="14"/>
      <c r="I88" s="21"/>
    </row>
    <row r="89" spans="1:9">
      <c r="A89" s="239" t="s">
        <v>182</v>
      </c>
      <c r="B89" s="239"/>
      <c r="C89" s="239"/>
      <c r="D89" s="239"/>
      <c r="E89" s="239"/>
      <c r="F89" s="239"/>
      <c r="G89" s="239"/>
      <c r="H89" s="239"/>
      <c r="I89" s="239"/>
    </row>
  </sheetData>
  <mergeCells count="6">
    <mergeCell ref="A89:I89"/>
    <mergeCell ref="A82:C82"/>
    <mergeCell ref="C84:I84"/>
    <mergeCell ref="A1:E1"/>
    <mergeCell ref="A2:E2"/>
    <mergeCell ref="A81:E81"/>
  </mergeCells>
  <conditionalFormatting sqref="A1:A2 A3:E79">
    <cfRule type="expression" dxfId="35" priority="29" stopIfTrue="1">
      <formula>_JJ42&gt;_JK42</formula>
    </cfRule>
  </conditionalFormatting>
  <conditionalFormatting sqref="A11:A12">
    <cfRule type="expression" dxfId="34" priority="23" stopIfTrue="1">
      <formula>OR(C11&lt;&gt;0,E11&lt;&gt;0)</formula>
    </cfRule>
  </conditionalFormatting>
  <conditionalFormatting sqref="A19">
    <cfRule type="expression" dxfId="33" priority="20" stopIfTrue="1">
      <formula>OR(C19&lt;&gt;0,E19&lt;&gt;0)</formula>
    </cfRule>
  </conditionalFormatting>
  <conditionalFormatting sqref="A21:A22">
    <cfRule type="expression" dxfId="32" priority="21" stopIfTrue="1">
      <formula>OR(C21&lt;&gt;0,E21&lt;&gt;0)</formula>
    </cfRule>
  </conditionalFormatting>
  <conditionalFormatting sqref="A24:A25 A21:A22 A19 A44:A45 A47:A48 A66:A67 A69:A70 A57">
    <cfRule type="expression" dxfId="31" priority="27" stopIfTrue="1">
      <formula>$C$11&lt;&gt;0</formula>
    </cfRule>
  </conditionalFormatting>
  <conditionalFormatting sqref="A24:A25">
    <cfRule type="expression" dxfId="30" priority="24" stopIfTrue="1">
      <formula>OR(C24&lt;&gt;0,E24&lt;&gt;0)</formula>
    </cfRule>
  </conditionalFormatting>
  <conditionalFormatting sqref="A44:A45">
    <cfRule type="expression" dxfId="29" priority="18" stopIfTrue="1">
      <formula>OR(C44&lt;&gt;0,E44&lt;&gt;0)</formula>
    </cfRule>
  </conditionalFormatting>
  <conditionalFormatting sqref="A47:A48">
    <cfRule type="expression" dxfId="28" priority="16" stopIfTrue="1">
      <formula>OR(C47&lt;&gt;0,E47&lt;&gt;0)</formula>
    </cfRule>
  </conditionalFormatting>
  <conditionalFormatting sqref="A57">
    <cfRule type="expression" dxfId="27" priority="11" stopIfTrue="1">
      <formula>OR(C57&lt;&gt;0,E57&lt;&gt;0)</formula>
    </cfRule>
  </conditionalFormatting>
  <conditionalFormatting sqref="A66:A67">
    <cfRule type="expression" dxfId="26" priority="14" stopIfTrue="1">
      <formula>OR(C66&lt;&gt;0,E66&lt;&gt;0)</formula>
    </cfRule>
  </conditionalFormatting>
  <conditionalFormatting sqref="A69:A70">
    <cfRule type="expression" dxfId="25" priority="12" stopIfTrue="1">
      <formula>OR(C69&lt;&gt;0,E69&lt;&gt;0)</formula>
    </cfRule>
  </conditionalFormatting>
  <conditionalFormatting sqref="A79">
    <cfRule type="expression" dxfId="24" priority="6" stopIfTrue="1">
      <formula>O79&gt;0</formula>
    </cfRule>
    <cfRule type="expression" dxfId="23" priority="7" stopIfTrue="1">
      <formula>_JJ31&lt;&gt;_JK31</formula>
    </cfRule>
    <cfRule type="expression" dxfId="22" priority="8" stopIfTrue="1">
      <formula>_JJ32&gt;_JK32</formula>
    </cfRule>
    <cfRule type="expression" dxfId="21" priority="9" stopIfTrue="1">
      <formula>_JJ21&lt;&gt;_JK21</formula>
    </cfRule>
    <cfRule type="expression" dxfId="20" priority="10" stopIfTrue="1">
      <formula>_JJ22&gt;_JK22</formula>
    </cfRule>
  </conditionalFormatting>
  <conditionalFormatting sqref="A81 A82:I82 A85:I88">
    <cfRule type="expression" dxfId="19" priority="4" stopIfTrue="1">
      <formula>_JJ21&lt;&gt;_JK21</formula>
    </cfRule>
    <cfRule type="expression" dxfId="18" priority="5" stopIfTrue="1">
      <formula>_JJ22&gt;_JK22</formula>
    </cfRule>
  </conditionalFormatting>
  <conditionalFormatting sqref="A81">
    <cfRule type="expression" dxfId="17" priority="3" stopIfTrue="1">
      <formula>_JJ61=_JK61</formula>
    </cfRule>
  </conditionalFormatting>
  <conditionalFormatting sqref="A3:E79 A1:A2">
    <cfRule type="expression" dxfId="16" priority="28" stopIfTrue="1">
      <formula>_JJ41&lt;&gt;_JK41</formula>
    </cfRule>
  </conditionalFormatting>
  <conditionalFormatting sqref="A83:I83 A84:C84">
    <cfRule type="expression" dxfId="15" priority="1" stopIfTrue="1">
      <formula>_JJ31&lt;&gt;_JK31</formula>
    </cfRule>
    <cfRule type="expression" dxfId="14" priority="2" stopIfTrue="1">
      <formula>_JJ32&gt;_JK32</formula>
    </cfRule>
  </conditionalFormatting>
  <dataValidations count="2">
    <dataValidation allowBlank="1" showInputMessage="1" showErrorMessage="1" promptTitle="Kalin:" prompt="За дружества, за които това е основна дейност!" sqref="C19 E19" xr:uid="{00000000-0002-0000-0300-000000000000}"/>
    <dataValidation allowBlank="1" showInputMessage="1" showErrorMessage="1" promptTitle="Kalin:" prompt="Редът да се използва само при наличие на съществени суми!" sqref="C21:C22 C11:C12 E11:E12 E57 C57 E69:E70 C69:C70 E66:E67 C66:C67 E47:E48 C47:C48 E44:E45 C44:C45 E24:E25 C24:C25 E21:E22" xr:uid="{00000000-0002-0000-0300-000001000000}"/>
  </dataValidations>
  <pageMargins left="0.25" right="0.25" top="0.75" bottom="0.75" header="0.3" footer="0.3"/>
  <pageSetup paperSize="9" scale="76" orientation="portrait" r:id="rId1"/>
  <legacy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S108"/>
  <sheetViews>
    <sheetView workbookViewId="0">
      <selection sqref="A1:S1"/>
    </sheetView>
  </sheetViews>
  <sheetFormatPr defaultRowHeight="14.5"/>
  <cols>
    <col min="1" max="1" width="39.54296875" customWidth="1"/>
    <col min="2" max="2" width="0" hidden="1" customWidth="1"/>
    <col min="4" max="10" width="0" hidden="1" customWidth="1"/>
    <col min="11" max="11" width="11.08984375" customWidth="1"/>
    <col min="12" max="12" width="0" hidden="1" customWidth="1"/>
    <col min="13" max="13" width="11.08984375" customWidth="1"/>
    <col min="14" max="14" width="0" hidden="1" customWidth="1"/>
    <col min="15" max="15" width="9.453125" customWidth="1"/>
    <col min="16" max="16" width="0" hidden="1" customWidth="1"/>
    <col min="17" max="17" width="9.6328125" customWidth="1"/>
    <col min="18" max="18" width="0" hidden="1" customWidth="1"/>
    <col min="19" max="19" width="10.08984375" customWidth="1"/>
  </cols>
  <sheetData>
    <row r="1" spans="1:19">
      <c r="A1" s="247" t="str">
        <f>[2]ОД!A1:I1</f>
        <v>ТК - ИМОТИ АД</v>
      </c>
      <c r="B1" s="247"/>
      <c r="C1" s="247"/>
      <c r="D1" s="247"/>
      <c r="E1" s="247"/>
      <c r="F1" s="247"/>
      <c r="G1" s="247"/>
      <c r="H1" s="247"/>
      <c r="I1" s="247"/>
      <c r="J1" s="247"/>
      <c r="K1" s="247"/>
      <c r="L1" s="247"/>
      <c r="M1" s="247"/>
      <c r="N1" s="247"/>
      <c r="O1" s="247"/>
      <c r="P1" s="247"/>
      <c r="Q1" s="247"/>
      <c r="R1" s="247"/>
      <c r="S1" s="247"/>
    </row>
    <row r="2" spans="1:19" ht="28.75" customHeight="1">
      <c r="A2" s="251" t="s">
        <v>189</v>
      </c>
      <c r="B2" s="251"/>
      <c r="C2" s="251"/>
      <c r="D2" s="251"/>
      <c r="E2" s="251"/>
      <c r="F2" s="251"/>
      <c r="G2" s="251"/>
      <c r="H2" s="251"/>
      <c r="I2" s="251"/>
      <c r="J2" s="251"/>
      <c r="K2" s="251"/>
      <c r="L2" s="251"/>
      <c r="M2" s="251"/>
      <c r="N2" s="251"/>
      <c r="O2" s="251"/>
      <c r="P2" s="251"/>
      <c r="Q2" s="251"/>
      <c r="R2" s="251"/>
      <c r="S2" s="251"/>
    </row>
    <row r="3" spans="1:19" ht="52">
      <c r="A3" s="249" t="s">
        <v>190</v>
      </c>
      <c r="B3" s="58"/>
      <c r="C3" s="104" t="s">
        <v>33</v>
      </c>
      <c r="D3" s="104"/>
      <c r="E3" s="104" t="s">
        <v>37</v>
      </c>
      <c r="F3" s="104"/>
      <c r="G3" s="104" t="s">
        <v>38</v>
      </c>
      <c r="H3" s="104"/>
      <c r="I3" s="104" t="s">
        <v>39</v>
      </c>
      <c r="J3" s="104"/>
      <c r="K3" s="104" t="s">
        <v>153</v>
      </c>
      <c r="L3" s="104"/>
      <c r="M3" s="104" t="s">
        <v>154</v>
      </c>
      <c r="N3" s="104"/>
      <c r="O3" s="104" t="s">
        <v>155</v>
      </c>
      <c r="P3" s="104"/>
      <c r="Q3" s="104" t="s">
        <v>156</v>
      </c>
      <c r="R3" s="104"/>
      <c r="S3" s="104" t="s">
        <v>46</v>
      </c>
    </row>
    <row r="4" spans="1:19">
      <c r="A4" s="250"/>
      <c r="B4" s="59"/>
      <c r="C4" s="60" t="s">
        <v>9</v>
      </c>
      <c r="D4" s="60"/>
      <c r="E4" s="60" t="s">
        <v>9</v>
      </c>
      <c r="F4" s="60"/>
      <c r="G4" s="60" t="s">
        <v>9</v>
      </c>
      <c r="H4" s="60"/>
      <c r="I4" s="60" t="s">
        <v>9</v>
      </c>
      <c r="J4" s="61"/>
      <c r="K4" s="60" t="s">
        <v>9</v>
      </c>
      <c r="L4" s="60"/>
      <c r="M4" s="60" t="s">
        <v>9</v>
      </c>
      <c r="N4" s="60"/>
      <c r="O4" s="60" t="s">
        <v>9</v>
      </c>
      <c r="P4" s="60"/>
      <c r="Q4" s="60" t="s">
        <v>9</v>
      </c>
      <c r="R4" s="60"/>
      <c r="S4" s="60" t="s">
        <v>9</v>
      </c>
    </row>
    <row r="5" spans="1:19" ht="15" thickBot="1">
      <c r="A5" s="65" t="str">
        <f>CONCATENATE("Остатък към ",31,".",12,".",[3]НАЧАЛО!AC1-2," г.")</f>
        <v>Остатък към 31.12.2023 г.</v>
      </c>
      <c r="B5" s="62"/>
      <c r="C5" s="66">
        <v>231</v>
      </c>
      <c r="D5" s="59"/>
      <c r="E5" s="66"/>
      <c r="F5" s="59"/>
      <c r="G5" s="66"/>
      <c r="H5" s="59"/>
      <c r="I5" s="66"/>
      <c r="J5" s="59"/>
      <c r="K5" s="66"/>
      <c r="L5" s="59"/>
      <c r="M5" s="66">
        <v>22</v>
      </c>
      <c r="N5" s="59"/>
      <c r="O5" s="66">
        <f>C5+E5+G5+I5+K5+M5</f>
        <v>253</v>
      </c>
      <c r="P5" s="59"/>
      <c r="Q5" s="66"/>
      <c r="R5" s="59"/>
      <c r="S5" s="67">
        <f>O5+Q5</f>
        <v>253</v>
      </c>
    </row>
    <row r="6" spans="1:19" hidden="1">
      <c r="A6" s="68"/>
      <c r="B6" s="62"/>
      <c r="C6" s="63"/>
      <c r="D6" s="69"/>
      <c r="E6" s="63"/>
      <c r="F6" s="69"/>
      <c r="G6" s="63"/>
      <c r="H6" s="69"/>
      <c r="I6" s="63"/>
      <c r="J6" s="69"/>
      <c r="K6" s="63"/>
      <c r="L6" s="69"/>
      <c r="M6" s="63"/>
      <c r="N6" s="69"/>
      <c r="O6" s="63"/>
      <c r="P6" s="69"/>
      <c r="Q6" s="63"/>
      <c r="R6" s="69"/>
      <c r="S6" s="70"/>
    </row>
    <row r="7" spans="1:19" hidden="1">
      <c r="A7" s="68"/>
      <c r="B7" s="62"/>
      <c r="C7" s="63"/>
      <c r="D7" s="69"/>
      <c r="E7" s="63"/>
      <c r="F7" s="69"/>
      <c r="G7" s="63"/>
      <c r="H7" s="69"/>
      <c r="I7" s="63"/>
      <c r="J7" s="69"/>
      <c r="K7" s="63"/>
      <c r="L7" s="69"/>
      <c r="M7" s="63"/>
      <c r="N7" s="69"/>
      <c r="O7" s="63"/>
      <c r="P7" s="69"/>
      <c r="Q7" s="63"/>
      <c r="R7" s="69"/>
      <c r="S7" s="70"/>
    </row>
    <row r="8" spans="1:19" ht="26" hidden="1">
      <c r="A8" s="71" t="s">
        <v>157</v>
      </c>
      <c r="B8" s="72"/>
      <c r="C8" s="63"/>
      <c r="D8" s="59"/>
      <c r="E8" s="63"/>
      <c r="F8" s="59"/>
      <c r="G8" s="63"/>
      <c r="H8" s="59"/>
      <c r="I8" s="63"/>
      <c r="J8" s="59"/>
      <c r="K8" s="63"/>
      <c r="L8" s="59"/>
      <c r="M8" s="63"/>
      <c r="N8" s="59"/>
      <c r="O8" s="63">
        <f>C8+E8+G8+I8+K8+M8</f>
        <v>0</v>
      </c>
      <c r="P8" s="59"/>
      <c r="Q8" s="63"/>
      <c r="R8" s="59"/>
      <c r="S8" s="70">
        <f>O8+Q8</f>
        <v>0</v>
      </c>
    </row>
    <row r="9" spans="1:19" hidden="1">
      <c r="A9" s="72"/>
      <c r="B9" s="72"/>
      <c r="C9" s="63"/>
      <c r="D9" s="69"/>
      <c r="E9" s="63"/>
      <c r="F9" s="69"/>
      <c r="G9" s="63"/>
      <c r="H9" s="69"/>
      <c r="I9" s="63"/>
      <c r="J9" s="69"/>
      <c r="K9" s="63"/>
      <c r="L9" s="69"/>
      <c r="M9" s="63"/>
      <c r="N9" s="69"/>
      <c r="O9" s="63"/>
      <c r="P9" s="69"/>
      <c r="Q9" s="63"/>
      <c r="R9" s="69"/>
      <c r="S9" s="70"/>
    </row>
    <row r="10" spans="1:19" ht="15" thickBot="1">
      <c r="A10" s="65" t="str">
        <f>CONCATENATE("Преизчислен остатък към ",31,".",12,".",[3]НАЧАЛО!AC1-2," г.")</f>
        <v>Преизчислен остатък към 31.12.2023 г.</v>
      </c>
      <c r="B10" s="62"/>
      <c r="C10" s="67">
        <f>C5+C8</f>
        <v>231</v>
      </c>
      <c r="D10" s="59"/>
      <c r="E10" s="67">
        <f>E5+E8</f>
        <v>0</v>
      </c>
      <c r="F10" s="59"/>
      <c r="G10" s="67">
        <f>G5+G8</f>
        <v>0</v>
      </c>
      <c r="H10" s="59"/>
      <c r="I10" s="67">
        <f>I5+I8</f>
        <v>0</v>
      </c>
      <c r="J10" s="59"/>
      <c r="K10" s="67">
        <f>K5+K8</f>
        <v>0</v>
      </c>
      <c r="L10" s="59"/>
      <c r="M10" s="67">
        <f>M5+M8</f>
        <v>22</v>
      </c>
      <c r="N10" s="59"/>
      <c r="O10" s="67">
        <f>O5+O8</f>
        <v>253</v>
      </c>
      <c r="P10" s="59"/>
      <c r="Q10" s="67">
        <f>Q5+Q8</f>
        <v>0</v>
      </c>
      <c r="R10" s="59"/>
      <c r="S10" s="67">
        <f>O10+Q10</f>
        <v>253</v>
      </c>
    </row>
    <row r="11" spans="1:19">
      <c r="A11" s="73" t="str">
        <f>IF(AND(C11="",E11="",I11="",O11="",K11="",M11="",Q11="",S11=""),"","Разлика в перата между СК и БАЛАНСА!")</f>
        <v/>
      </c>
      <c r="B11" s="74"/>
      <c r="C11" s="75" t="str">
        <f>IF(MAX([1]баланс!L9:L46,[1]баланс!L58:L114)=0,"",IF([1]СК!C$12=[1]баланс!L$58,"",[1]СК!C$12-[1]баланс!L$58))</f>
        <v/>
      </c>
      <c r="D11" s="75"/>
      <c r="E11" s="75" t="str">
        <f>IF(MAX([1]баланс!L9:L46,[1]баланс!L58:L114)=0,"",IF([1]СК!E$12=[1]баланс!$L$63,"",[1]СК!E$12-[1]баланс!$L$63))</f>
        <v/>
      </c>
      <c r="F11" s="75"/>
      <c r="G11" s="76" t="str">
        <f>IF(MAX([1]баланс!J9:J46,[1]баланс!J58:J114)=0,"",IF([1]СК!G12=[1]баланс!J$67,"",[1]СК!G12-[1]баланс!J$67))</f>
        <v/>
      </c>
      <c r="H11" s="75"/>
      <c r="I11" s="76" t="str">
        <f>IF(MAX([1]баланс!L9:L46,[1]баланс!L58:L114)=0,"",IF([1]СК!I12=[1]баланс!L$67,"",[1]СК!I12-[1]баланс!L$67))</f>
        <v/>
      </c>
      <c r="J11" s="75"/>
      <c r="K11" s="76" t="str">
        <f>IF(MAX([1]баланс!L9:L46,[1]баланс!L58:L114)=0,"",IF([1]СК!K12=[1]баланс!L$69,"",[1]СК!K12-[1]баланс!L$69))</f>
        <v/>
      </c>
      <c r="L11" s="75"/>
      <c r="M11" s="75" t="str">
        <f>IF(MAX([1]баланс!L9:L46,[1]баланс!L58:L114)=0,"",IF([1]СК!M$12=[1]баланс!L$71,"",[1]СК!M12-[1]баланс!L$71))</f>
        <v/>
      </c>
      <c r="N11" s="75"/>
      <c r="O11" s="75" t="str">
        <f>IF(MAX([1]баланс!L9:L46,[1]баланс!L58:L114)=0,"",IF([1]СК!O$12=[1]баланс!L$75,"",[1]СК!O12-[1]баланс!L$75))</f>
        <v/>
      </c>
      <c r="P11" s="75"/>
      <c r="Q11" s="75" t="str">
        <f>IF(MAX([1]баланс!L9:L46,[1]баланс!L58:L114)=0,"",IF([1]СК!Q$12=[1]баланс!L$77,"",[1]СК!Q12-[1]баланс!L$77))</f>
        <v/>
      </c>
      <c r="R11" s="75"/>
      <c r="S11" s="75" t="str">
        <f>IF(MAX([1]баланс!L9:L46,[1]баланс!L58:L114)=0,"",IF([1]СК!S$12=[1]баланс!L$79,"",[1]СК!S12-[1]баланс!L$79))</f>
        <v/>
      </c>
    </row>
    <row r="12" spans="1:19">
      <c r="A12" s="77" t="str">
        <f>CONCATENATE("Промени в собствения капитал за ",YEAR([4]НАЧАЛО!AA2)-1," г.")</f>
        <v>Промени в собствения капитал за 2024 г.</v>
      </c>
      <c r="B12" s="62"/>
      <c r="C12" s="78">
        <f>C30+C32+C34+C36+C38+C40+C42+C44+C46+C48+C50</f>
        <v>47620</v>
      </c>
      <c r="D12" s="59"/>
      <c r="E12" s="78">
        <f>E30+E32+E34+E36+E38+E40+E42+E44+E46+E48+E50</f>
        <v>0</v>
      </c>
      <c r="F12" s="59"/>
      <c r="G12" s="78">
        <f>G30+G32+G34+G36+G38+G40+G42+G44+G46+G48+G50</f>
        <v>0</v>
      </c>
      <c r="H12" s="59"/>
      <c r="I12" s="78">
        <f>I30+I32+I34+I36+I38+I40+I42+I44+I46+I48+I50</f>
        <v>0</v>
      </c>
      <c r="J12" s="59"/>
      <c r="K12" s="78">
        <f>K30+K32+K34+K36+K38+K40+K42+K44+K46+K48+K50</f>
        <v>-18710</v>
      </c>
      <c r="L12" s="59"/>
      <c r="M12" s="78">
        <f>M30+M32+M34+M36+M38+M40+M42+M44+M46+M48+M50</f>
        <v>-366</v>
      </c>
      <c r="N12" s="59"/>
      <c r="O12" s="78">
        <f>O30+O32+O34+O36+O38+O40+O42+O44+O46+O48+O50</f>
        <v>28544</v>
      </c>
      <c r="P12" s="59"/>
      <c r="Q12" s="78">
        <f>Q30+Q32+Q34+Q36+Q38+Q40+Q42+Q44+Q46+Q48+Q50</f>
        <v>340</v>
      </c>
      <c r="R12" s="59"/>
      <c r="S12" s="78">
        <f>S30+S32+S34+S36+S38+S40+S42+S44+S46+S48+S50</f>
        <v>28884</v>
      </c>
    </row>
    <row r="13" spans="1:19" hidden="1">
      <c r="A13" s="68"/>
      <c r="B13" s="62"/>
      <c r="C13" s="64"/>
      <c r="D13" s="69"/>
      <c r="E13" s="64"/>
      <c r="F13" s="69"/>
      <c r="G13" s="64"/>
      <c r="H13" s="69"/>
      <c r="I13" s="64"/>
      <c r="J13" s="69"/>
      <c r="K13" s="64"/>
      <c r="L13" s="69"/>
      <c r="M13" s="64"/>
      <c r="N13" s="69"/>
      <c r="O13" s="64"/>
      <c r="P13" s="69"/>
      <c r="Q13" s="64"/>
      <c r="R13" s="69"/>
      <c r="S13" s="79"/>
    </row>
    <row r="14" spans="1:19" hidden="1">
      <c r="A14" s="80" t="s">
        <v>158</v>
      </c>
      <c r="B14" s="81"/>
      <c r="C14" s="106">
        <f>C15+C16+C21+C17+C18+C22+C19+C24+C20+C26</f>
        <v>0</v>
      </c>
      <c r="D14" s="59"/>
      <c r="E14" s="106">
        <f>E15+E16+E21+E17+E18+E22+E19+E24+E20+E26</f>
        <v>0</v>
      </c>
      <c r="F14" s="59"/>
      <c r="G14" s="106">
        <f>G15+G16+G21+G17+G18+G22+G19+G24+G20+G26</f>
        <v>0</v>
      </c>
      <c r="H14" s="59"/>
      <c r="I14" s="106">
        <f>I15+I16+I21+I17+I18+I22+I19+I24+I20+I26</f>
        <v>0</v>
      </c>
      <c r="J14" s="59"/>
      <c r="K14" s="106">
        <f>K15+K16+K21+K17+K18+K22+K19+K24+K20+K26</f>
        <v>0</v>
      </c>
      <c r="L14" s="59"/>
      <c r="M14" s="106">
        <f>M15+M16+M21+M17+M18+M22+M19+M24+M20+M26</f>
        <v>0</v>
      </c>
      <c r="N14" s="59"/>
      <c r="O14" s="106">
        <f>O15+O16+O21+O17+O18+O22+O19+O24+O20+O26</f>
        <v>0</v>
      </c>
      <c r="P14" s="59"/>
      <c r="Q14" s="106">
        <f>Q15+Q16+Q21+Q17+Q18+Q22+Q19+Q24+Q20+Q26</f>
        <v>0</v>
      </c>
      <c r="R14" s="59"/>
      <c r="S14" s="106">
        <f>S15+S16+S21+S17+S18+S22+S19+S24+S20+S26</f>
        <v>0</v>
      </c>
    </row>
    <row r="15" spans="1:19" ht="26" hidden="1">
      <c r="A15" s="82" t="s">
        <v>159</v>
      </c>
      <c r="B15" s="82"/>
      <c r="C15" s="83"/>
      <c r="D15" s="83"/>
      <c r="E15" s="83"/>
      <c r="F15" s="83"/>
      <c r="G15" s="83"/>
      <c r="H15" s="83"/>
      <c r="I15" s="83"/>
      <c r="J15" s="83"/>
      <c r="K15" s="83"/>
      <c r="L15" s="83"/>
      <c r="M15" s="83"/>
      <c r="N15" s="83"/>
      <c r="O15" s="64">
        <f t="shared" ref="O15:O26" si="0">C15+E15+G15+I15+K15+M15</f>
        <v>0</v>
      </c>
      <c r="P15" s="59"/>
      <c r="Q15" s="83"/>
      <c r="R15" s="59"/>
      <c r="S15" s="79">
        <f t="shared" ref="S15:S20" si="1">O15+Q15</f>
        <v>0</v>
      </c>
    </row>
    <row r="16" spans="1:19" ht="26" hidden="1">
      <c r="A16" s="82" t="s">
        <v>160</v>
      </c>
      <c r="B16" s="82"/>
      <c r="C16" s="83"/>
      <c r="D16" s="83"/>
      <c r="E16" s="83"/>
      <c r="F16" s="83"/>
      <c r="G16" s="83"/>
      <c r="H16" s="83"/>
      <c r="I16" s="83"/>
      <c r="J16" s="83"/>
      <c r="K16" s="83"/>
      <c r="L16" s="83"/>
      <c r="M16" s="83"/>
      <c r="N16" s="83"/>
      <c r="O16" s="64">
        <f t="shared" si="0"/>
        <v>0</v>
      </c>
      <c r="P16" s="59"/>
      <c r="Q16" s="83"/>
      <c r="R16" s="59"/>
      <c r="S16" s="79">
        <f t="shared" si="1"/>
        <v>0</v>
      </c>
    </row>
    <row r="17" spans="1:19" hidden="1">
      <c r="A17" s="82" t="s">
        <v>161</v>
      </c>
      <c r="B17" s="82"/>
      <c r="C17" s="83"/>
      <c r="D17" s="83"/>
      <c r="E17" s="83"/>
      <c r="F17" s="83"/>
      <c r="G17" s="83"/>
      <c r="H17" s="83"/>
      <c r="I17" s="83"/>
      <c r="J17" s="83"/>
      <c r="K17" s="83"/>
      <c r="L17" s="83"/>
      <c r="M17" s="83"/>
      <c r="N17" s="83"/>
      <c r="O17" s="64">
        <f t="shared" si="0"/>
        <v>0</v>
      </c>
      <c r="P17" s="59"/>
      <c r="Q17" s="83"/>
      <c r="R17" s="59"/>
      <c r="S17" s="79">
        <f t="shared" si="1"/>
        <v>0</v>
      </c>
    </row>
    <row r="18" spans="1:19" hidden="1">
      <c r="A18" s="82" t="s">
        <v>162</v>
      </c>
      <c r="B18" s="82"/>
      <c r="C18" s="83"/>
      <c r="D18" s="83"/>
      <c r="E18" s="83"/>
      <c r="F18" s="83"/>
      <c r="G18" s="83"/>
      <c r="H18" s="83"/>
      <c r="I18" s="83"/>
      <c r="J18" s="83"/>
      <c r="K18" s="83"/>
      <c r="L18" s="83"/>
      <c r="M18" s="83"/>
      <c r="N18" s="83"/>
      <c r="O18" s="64">
        <f t="shared" si="0"/>
        <v>0</v>
      </c>
      <c r="P18" s="59"/>
      <c r="Q18" s="83"/>
      <c r="R18" s="59"/>
      <c r="S18" s="79">
        <f t="shared" si="1"/>
        <v>0</v>
      </c>
    </row>
    <row r="19" spans="1:19" hidden="1">
      <c r="A19" s="82" t="s">
        <v>163</v>
      </c>
      <c r="B19" s="82"/>
      <c r="C19" s="83"/>
      <c r="D19" s="83"/>
      <c r="E19" s="83"/>
      <c r="F19" s="83"/>
      <c r="G19" s="83"/>
      <c r="H19" s="83"/>
      <c r="I19" s="83"/>
      <c r="J19" s="83"/>
      <c r="K19" s="83"/>
      <c r="L19" s="83"/>
      <c r="M19" s="83"/>
      <c r="N19" s="83"/>
      <c r="O19" s="64">
        <f t="shared" si="0"/>
        <v>0</v>
      </c>
      <c r="P19" s="59"/>
      <c r="Q19" s="83"/>
      <c r="R19" s="59"/>
      <c r="S19" s="79">
        <f t="shared" si="1"/>
        <v>0</v>
      </c>
    </row>
    <row r="20" spans="1:19" ht="26" hidden="1">
      <c r="A20" s="82" t="s">
        <v>164</v>
      </c>
      <c r="B20" s="82"/>
      <c r="C20" s="83"/>
      <c r="D20" s="83"/>
      <c r="E20" s="83"/>
      <c r="F20" s="83"/>
      <c r="G20" s="83"/>
      <c r="H20" s="83"/>
      <c r="I20" s="83"/>
      <c r="J20" s="83"/>
      <c r="K20" s="83"/>
      <c r="L20" s="83"/>
      <c r="M20" s="83"/>
      <c r="N20" s="83"/>
      <c r="O20" s="64">
        <f t="shared" si="0"/>
        <v>0</v>
      </c>
      <c r="P20" s="59"/>
      <c r="Q20" s="83"/>
      <c r="R20" s="59"/>
      <c r="S20" s="79">
        <f t="shared" si="1"/>
        <v>0</v>
      </c>
    </row>
    <row r="21" spans="1:19" ht="26" hidden="1">
      <c r="A21" s="82" t="s">
        <v>165</v>
      </c>
      <c r="B21" s="82"/>
      <c r="C21" s="83"/>
      <c r="D21" s="83"/>
      <c r="E21" s="83"/>
      <c r="F21" s="83"/>
      <c r="G21" s="83"/>
      <c r="H21" s="83"/>
      <c r="I21" s="83"/>
      <c r="J21" s="83"/>
      <c r="K21" s="83"/>
      <c r="L21" s="83"/>
      <c r="M21" s="83"/>
      <c r="N21" s="83"/>
      <c r="O21" s="64">
        <f t="shared" si="0"/>
        <v>0</v>
      </c>
      <c r="P21" s="59"/>
      <c r="Q21" s="83"/>
      <c r="R21" s="59"/>
      <c r="S21" s="79">
        <f>O21+Q21</f>
        <v>0</v>
      </c>
    </row>
    <row r="22" spans="1:19" ht="26" hidden="1">
      <c r="A22" s="82" t="s">
        <v>166</v>
      </c>
      <c r="B22" s="82"/>
      <c r="C22" s="83"/>
      <c r="D22" s="83"/>
      <c r="E22" s="83"/>
      <c r="F22" s="83"/>
      <c r="G22" s="83"/>
      <c r="H22" s="83"/>
      <c r="I22" s="83"/>
      <c r="J22" s="83"/>
      <c r="K22" s="83"/>
      <c r="L22" s="83"/>
      <c r="M22" s="83"/>
      <c r="N22" s="83"/>
      <c r="O22" s="64">
        <f t="shared" si="0"/>
        <v>0</v>
      </c>
      <c r="P22" s="59"/>
      <c r="Q22" s="83"/>
      <c r="R22" s="59"/>
      <c r="S22" s="79">
        <f>O22+Q22</f>
        <v>0</v>
      </c>
    </row>
    <row r="23" spans="1:19" hidden="1">
      <c r="A23" s="82"/>
      <c r="B23" s="82"/>
      <c r="C23" s="83"/>
      <c r="D23" s="83"/>
      <c r="E23" s="83"/>
      <c r="F23" s="83"/>
      <c r="G23" s="83"/>
      <c r="H23" s="83"/>
      <c r="I23" s="83"/>
      <c r="J23" s="83"/>
      <c r="K23" s="83"/>
      <c r="L23" s="83"/>
      <c r="M23" s="83"/>
      <c r="N23" s="83"/>
      <c r="O23" s="64"/>
      <c r="P23" s="59"/>
      <c r="Q23" s="83"/>
      <c r="R23" s="59"/>
      <c r="S23" s="79"/>
    </row>
    <row r="24" spans="1:19" ht="26" hidden="1">
      <c r="A24" s="82" t="s">
        <v>167</v>
      </c>
      <c r="B24" s="82"/>
      <c r="C24" s="83"/>
      <c r="D24" s="83"/>
      <c r="E24" s="83"/>
      <c r="F24" s="83"/>
      <c r="G24" s="83"/>
      <c r="H24" s="83"/>
      <c r="I24" s="83"/>
      <c r="J24" s="83"/>
      <c r="K24" s="83"/>
      <c r="L24" s="83"/>
      <c r="M24" s="83"/>
      <c r="N24" s="83"/>
      <c r="O24" s="64">
        <f t="shared" si="0"/>
        <v>0</v>
      </c>
      <c r="P24" s="59"/>
      <c r="Q24" s="83"/>
      <c r="R24" s="59"/>
      <c r="S24" s="79">
        <f>O24+Q24</f>
        <v>0</v>
      </c>
    </row>
    <row r="25" spans="1:19" hidden="1">
      <c r="A25" s="82"/>
      <c r="B25" s="82"/>
      <c r="C25" s="83"/>
      <c r="D25" s="83"/>
      <c r="E25" s="83"/>
      <c r="F25" s="83"/>
      <c r="G25" s="83"/>
      <c r="H25" s="83"/>
      <c r="I25" s="83"/>
      <c r="J25" s="83"/>
      <c r="K25" s="83"/>
      <c r="L25" s="83"/>
      <c r="M25" s="83"/>
      <c r="N25" s="83"/>
      <c r="O25" s="64"/>
      <c r="P25" s="59"/>
      <c r="Q25" s="83"/>
      <c r="R25" s="59"/>
      <c r="S25" s="79"/>
    </row>
    <row r="26" spans="1:19" hidden="1">
      <c r="A26" s="82" t="s">
        <v>168</v>
      </c>
      <c r="B26" s="82"/>
      <c r="C26" s="83"/>
      <c r="D26" s="83"/>
      <c r="E26" s="83"/>
      <c r="F26" s="83"/>
      <c r="G26" s="83"/>
      <c r="H26" s="83"/>
      <c r="I26" s="83"/>
      <c r="J26" s="83"/>
      <c r="K26" s="83"/>
      <c r="L26" s="83"/>
      <c r="M26" s="83"/>
      <c r="N26" s="83"/>
      <c r="O26" s="64">
        <f t="shared" si="0"/>
        <v>0</v>
      </c>
      <c r="P26" s="59"/>
      <c r="Q26" s="83"/>
      <c r="R26" s="59"/>
      <c r="S26" s="79">
        <f>O26+Q26</f>
        <v>0</v>
      </c>
    </row>
    <row r="27" spans="1:19" hidden="1">
      <c r="A27" s="82"/>
      <c r="B27" s="82"/>
      <c r="C27" s="64"/>
      <c r="D27" s="64"/>
      <c r="E27" s="64"/>
      <c r="F27" s="64"/>
      <c r="G27" s="64"/>
      <c r="H27" s="64"/>
      <c r="I27" s="64"/>
      <c r="J27" s="64"/>
      <c r="K27" s="64"/>
      <c r="L27" s="64"/>
      <c r="M27" s="64"/>
      <c r="N27" s="64"/>
      <c r="O27" s="64"/>
      <c r="P27" s="64"/>
      <c r="Q27" s="64"/>
      <c r="R27" s="64"/>
      <c r="S27" s="79"/>
    </row>
    <row r="28" spans="1:19">
      <c r="A28" s="220" t="s">
        <v>169</v>
      </c>
      <c r="B28" s="218"/>
      <c r="C28" s="221"/>
      <c r="D28" s="222"/>
      <c r="E28" s="221"/>
      <c r="F28" s="222"/>
      <c r="G28" s="221"/>
      <c r="H28" s="222"/>
      <c r="I28" s="221"/>
      <c r="J28" s="222"/>
      <c r="K28" s="221"/>
      <c r="L28" s="222"/>
      <c r="M28" s="221">
        <v>-3</v>
      </c>
      <c r="N28" s="222"/>
      <c r="O28" s="221">
        <v>-3</v>
      </c>
      <c r="P28" s="222"/>
      <c r="Q28" s="221"/>
      <c r="R28" s="222"/>
      <c r="S28" s="223">
        <f t="shared" ref="S28" si="2">O28+Q28</f>
        <v>-3</v>
      </c>
    </row>
    <row r="29" spans="1:19" hidden="1">
      <c r="A29" s="82"/>
      <c r="B29" s="82"/>
      <c r="C29" s="64"/>
      <c r="D29" s="64"/>
      <c r="E29" s="64"/>
      <c r="F29" s="64"/>
      <c r="G29" s="64"/>
      <c r="H29" s="64"/>
      <c r="I29" s="64"/>
      <c r="J29" s="64"/>
      <c r="K29" s="64"/>
      <c r="L29" s="64"/>
      <c r="M29" s="64"/>
      <c r="N29" s="64"/>
      <c r="O29" s="64"/>
      <c r="P29" s="64"/>
      <c r="Q29" s="64"/>
      <c r="R29" s="64"/>
      <c r="S29" s="79"/>
    </row>
    <row r="30" spans="1:19">
      <c r="A30" s="77" t="str">
        <f>CONCATENATE("Общ всеобхватен доход за ",YEAR([4]НАЧАЛО!AA2)-1," г.")</f>
        <v>Общ всеобхватен доход за 2024 г.</v>
      </c>
      <c r="B30" s="62"/>
      <c r="C30" s="78">
        <f>C14+C28</f>
        <v>0</v>
      </c>
      <c r="D30" s="84"/>
      <c r="E30" s="78">
        <f>E14+E28</f>
        <v>0</v>
      </c>
      <c r="F30" s="84"/>
      <c r="G30" s="78">
        <f>G14+G28</f>
        <v>0</v>
      </c>
      <c r="H30" s="84"/>
      <c r="I30" s="78">
        <f>I14+I28</f>
        <v>0</v>
      </c>
      <c r="J30" s="84"/>
      <c r="K30" s="78">
        <f>K14+K28</f>
        <v>0</v>
      </c>
      <c r="L30" s="84"/>
      <c r="M30" s="78">
        <f>M14+M28</f>
        <v>-3</v>
      </c>
      <c r="N30" s="84"/>
      <c r="O30" s="78">
        <f>O14+O28</f>
        <v>-3</v>
      </c>
      <c r="P30" s="84"/>
      <c r="Q30" s="78">
        <f>Q14+Q28</f>
        <v>0</v>
      </c>
      <c r="R30" s="84"/>
      <c r="S30" s="78">
        <f>S14+S28</f>
        <v>-3</v>
      </c>
    </row>
    <row r="31" spans="1:19" hidden="1">
      <c r="A31" s="85"/>
      <c r="B31" s="81"/>
      <c r="C31" s="63"/>
      <c r="D31" s="64"/>
      <c r="E31" s="63"/>
      <c r="F31" s="64"/>
      <c r="G31" s="63"/>
      <c r="H31" s="64"/>
      <c r="I31" s="63"/>
      <c r="J31" s="64"/>
      <c r="K31" s="63"/>
      <c r="L31" s="64"/>
      <c r="M31" s="63"/>
      <c r="N31" s="64"/>
      <c r="O31" s="63"/>
      <c r="P31" s="64"/>
      <c r="Q31" s="63"/>
      <c r="R31" s="64"/>
      <c r="S31" s="70"/>
    </row>
    <row r="32" spans="1:19" hidden="1">
      <c r="A32" s="80" t="s">
        <v>35</v>
      </c>
      <c r="B32" s="81"/>
      <c r="C32" s="63"/>
      <c r="D32" s="59"/>
      <c r="E32" s="63"/>
      <c r="F32" s="59"/>
      <c r="G32" s="63"/>
      <c r="H32" s="59"/>
      <c r="I32" s="63"/>
      <c r="J32" s="59"/>
      <c r="K32" s="63"/>
      <c r="L32" s="59"/>
      <c r="M32" s="63"/>
      <c r="N32" s="59"/>
      <c r="O32" s="106">
        <f>C32+E32+G32+I32+K32+M32</f>
        <v>0</v>
      </c>
      <c r="P32" s="59"/>
      <c r="Q32" s="63"/>
      <c r="R32" s="59"/>
      <c r="S32" s="70">
        <f>O32+Q32</f>
        <v>0</v>
      </c>
    </row>
    <row r="33" spans="1:19" hidden="1">
      <c r="A33" s="80"/>
      <c r="B33" s="81"/>
      <c r="C33" s="63"/>
      <c r="D33" s="64"/>
      <c r="E33" s="63"/>
      <c r="F33" s="64"/>
      <c r="G33" s="63"/>
      <c r="H33" s="64"/>
      <c r="I33" s="63"/>
      <c r="J33" s="64"/>
      <c r="K33" s="63"/>
      <c r="L33" s="64"/>
      <c r="M33" s="63"/>
      <c r="N33" s="64"/>
      <c r="O33" s="63"/>
      <c r="P33" s="64"/>
      <c r="Q33" s="63"/>
      <c r="R33" s="64"/>
      <c r="S33" s="70"/>
    </row>
    <row r="34" spans="1:19" hidden="1">
      <c r="A34" s="80" t="s">
        <v>36</v>
      </c>
      <c r="B34" s="81"/>
      <c r="C34" s="63"/>
      <c r="D34" s="59"/>
      <c r="E34" s="63"/>
      <c r="F34" s="59"/>
      <c r="G34" s="63"/>
      <c r="H34" s="59"/>
      <c r="I34" s="63"/>
      <c r="J34" s="59"/>
      <c r="K34" s="63"/>
      <c r="L34" s="59"/>
      <c r="M34" s="63"/>
      <c r="N34" s="59"/>
      <c r="O34" s="106">
        <f>C34+E34+G34+I34+K34+M34</f>
        <v>0</v>
      </c>
      <c r="P34" s="59"/>
      <c r="Q34" s="63"/>
      <c r="R34" s="59"/>
      <c r="S34" s="70">
        <f>O34+Q34</f>
        <v>0</v>
      </c>
    </row>
    <row r="35" spans="1:19" hidden="1">
      <c r="A35" s="80"/>
      <c r="B35" s="81"/>
      <c r="C35" s="63"/>
      <c r="D35" s="64"/>
      <c r="E35" s="63"/>
      <c r="F35" s="64"/>
      <c r="G35" s="63"/>
      <c r="H35" s="64"/>
      <c r="I35" s="63"/>
      <c r="J35" s="64"/>
      <c r="K35" s="63"/>
      <c r="L35" s="64"/>
      <c r="M35" s="63"/>
      <c r="N35" s="64"/>
      <c r="O35" s="63"/>
      <c r="P35" s="64"/>
      <c r="Q35" s="63"/>
      <c r="R35" s="64"/>
      <c r="S35" s="70"/>
    </row>
    <row r="36" spans="1:19" hidden="1">
      <c r="A36" s="80" t="s">
        <v>170</v>
      </c>
      <c r="B36" s="81"/>
      <c r="C36" s="63"/>
      <c r="D36" s="59"/>
      <c r="E36" s="63"/>
      <c r="F36" s="59"/>
      <c r="G36" s="63"/>
      <c r="H36" s="59"/>
      <c r="I36" s="63"/>
      <c r="J36" s="59"/>
      <c r="K36" s="63"/>
      <c r="L36" s="59"/>
      <c r="M36" s="63"/>
      <c r="N36" s="59"/>
      <c r="O36" s="106">
        <f>C36+E36+G36+I36+K36+M36</f>
        <v>0</v>
      </c>
      <c r="P36" s="59"/>
      <c r="Q36" s="63"/>
      <c r="R36" s="59"/>
      <c r="S36" s="70">
        <f>O36+Q36</f>
        <v>0</v>
      </c>
    </row>
    <row r="37" spans="1:19" hidden="1">
      <c r="A37" s="80"/>
      <c r="B37" s="81"/>
      <c r="C37" s="63"/>
      <c r="D37" s="64"/>
      <c r="E37" s="63"/>
      <c r="F37" s="64"/>
      <c r="G37" s="63"/>
      <c r="H37" s="64"/>
      <c r="I37" s="63"/>
      <c r="J37" s="64"/>
      <c r="K37" s="63"/>
      <c r="L37" s="64"/>
      <c r="M37" s="63"/>
      <c r="N37" s="64"/>
      <c r="O37" s="63"/>
      <c r="P37" s="64"/>
      <c r="Q37" s="63"/>
      <c r="R37" s="64"/>
      <c r="S37" s="70"/>
    </row>
    <row r="38" spans="1:19">
      <c r="A38" s="220" t="s">
        <v>171</v>
      </c>
      <c r="B38" s="218"/>
      <c r="C38" s="224">
        <v>47620</v>
      </c>
      <c r="D38" s="59"/>
      <c r="E38" s="224"/>
      <c r="F38" s="59"/>
      <c r="G38" s="224"/>
      <c r="H38" s="59"/>
      <c r="I38" s="224"/>
      <c r="J38" s="59"/>
      <c r="K38" s="224"/>
      <c r="L38" s="59"/>
      <c r="M38" s="224"/>
      <c r="N38" s="59"/>
      <c r="O38" s="219">
        <f>C38+E38+G38+I38+K38+M38</f>
        <v>47620</v>
      </c>
      <c r="P38" s="59"/>
      <c r="Q38" s="224"/>
      <c r="R38" s="59"/>
      <c r="S38" s="225">
        <f>O38+Q38</f>
        <v>47620</v>
      </c>
    </row>
    <row r="39" spans="1:19" hidden="1">
      <c r="A39" s="220"/>
      <c r="B39" s="218"/>
      <c r="C39" s="224"/>
      <c r="D39" s="83"/>
      <c r="E39" s="224"/>
      <c r="F39" s="83"/>
      <c r="G39" s="224"/>
      <c r="H39" s="83"/>
      <c r="I39" s="224"/>
      <c r="J39" s="83"/>
      <c r="K39" s="224"/>
      <c r="L39" s="83"/>
      <c r="M39" s="224"/>
      <c r="N39" s="83"/>
      <c r="O39" s="224"/>
      <c r="P39" s="83"/>
      <c r="Q39" s="224"/>
      <c r="R39" s="83"/>
      <c r="S39" s="225"/>
    </row>
    <row r="40" spans="1:19" hidden="1">
      <c r="A40" s="220" t="s">
        <v>172</v>
      </c>
      <c r="B40" s="218"/>
      <c r="C40" s="224"/>
      <c r="D40" s="59"/>
      <c r="E40" s="224"/>
      <c r="F40" s="59"/>
      <c r="G40" s="224"/>
      <c r="H40" s="59"/>
      <c r="I40" s="224"/>
      <c r="J40" s="59"/>
      <c r="K40" s="224"/>
      <c r="L40" s="59"/>
      <c r="M40" s="224"/>
      <c r="N40" s="59"/>
      <c r="O40" s="219">
        <f>C40+E40+G40+I40+K40+M40</f>
        <v>0</v>
      </c>
      <c r="P40" s="59"/>
      <c r="Q40" s="224"/>
      <c r="R40" s="59"/>
      <c r="S40" s="225">
        <f>O40+Q40</f>
        <v>0</v>
      </c>
    </row>
    <row r="41" spans="1:19" hidden="1">
      <c r="A41" s="220"/>
      <c r="B41" s="218"/>
      <c r="C41" s="224"/>
      <c r="D41" s="83"/>
      <c r="E41" s="224"/>
      <c r="F41" s="83"/>
      <c r="G41" s="224"/>
      <c r="H41" s="83"/>
      <c r="I41" s="224"/>
      <c r="J41" s="83"/>
      <c r="K41" s="224"/>
      <c r="L41" s="83"/>
      <c r="M41" s="224"/>
      <c r="N41" s="83"/>
      <c r="O41" s="224"/>
      <c r="P41" s="83"/>
      <c r="Q41" s="224"/>
      <c r="R41" s="83"/>
      <c r="S41" s="225"/>
    </row>
    <row r="42" spans="1:19" hidden="1">
      <c r="A42" s="220" t="s">
        <v>173</v>
      </c>
      <c r="B42" s="218"/>
      <c r="C42" s="224"/>
      <c r="D42" s="59"/>
      <c r="E42" s="224"/>
      <c r="F42" s="59"/>
      <c r="G42" s="224"/>
      <c r="H42" s="59"/>
      <c r="I42" s="224"/>
      <c r="J42" s="59"/>
      <c r="K42" s="224"/>
      <c r="L42" s="59"/>
      <c r="M42" s="224"/>
      <c r="N42" s="59"/>
      <c r="O42" s="219">
        <f>C42+E42+G42+I42+K42+M42</f>
        <v>0</v>
      </c>
      <c r="P42" s="59"/>
      <c r="Q42" s="224"/>
      <c r="R42" s="59"/>
      <c r="S42" s="225">
        <f>O42+Q42</f>
        <v>0</v>
      </c>
    </row>
    <row r="43" spans="1:19" hidden="1">
      <c r="A43" s="220"/>
      <c r="B43" s="218"/>
      <c r="C43" s="224"/>
      <c r="D43" s="83"/>
      <c r="E43" s="224"/>
      <c r="F43" s="83"/>
      <c r="G43" s="224"/>
      <c r="H43" s="83"/>
      <c r="I43" s="224"/>
      <c r="J43" s="83"/>
      <c r="K43" s="224"/>
      <c r="L43" s="83"/>
      <c r="M43" s="224"/>
      <c r="N43" s="83"/>
      <c r="O43" s="224"/>
      <c r="P43" s="83"/>
      <c r="Q43" s="224"/>
      <c r="R43" s="83"/>
      <c r="S43" s="225"/>
    </row>
    <row r="44" spans="1:19" hidden="1">
      <c r="A44" s="220" t="s">
        <v>174</v>
      </c>
      <c r="B44" s="218"/>
      <c r="C44" s="224"/>
      <c r="D44" s="59"/>
      <c r="E44" s="224"/>
      <c r="F44" s="59"/>
      <c r="G44" s="224"/>
      <c r="H44" s="59"/>
      <c r="I44" s="224"/>
      <c r="J44" s="59"/>
      <c r="K44" s="224"/>
      <c r="L44" s="59"/>
      <c r="M44" s="224"/>
      <c r="N44" s="59"/>
      <c r="O44" s="219">
        <f>C44+E44+G44+I44+K44+M44</f>
        <v>0</v>
      </c>
      <c r="P44" s="59"/>
      <c r="Q44" s="224"/>
      <c r="R44" s="59"/>
      <c r="S44" s="225">
        <f>O44+Q44</f>
        <v>0</v>
      </c>
    </row>
    <row r="45" spans="1:19" hidden="1">
      <c r="A45" s="220"/>
      <c r="B45" s="218"/>
      <c r="C45" s="224"/>
      <c r="D45" s="83"/>
      <c r="E45" s="224"/>
      <c r="F45" s="83"/>
      <c r="G45" s="224"/>
      <c r="H45" s="83"/>
      <c r="I45" s="224"/>
      <c r="J45" s="83"/>
      <c r="K45" s="224"/>
      <c r="L45" s="83"/>
      <c r="M45" s="224"/>
      <c r="N45" s="83"/>
      <c r="O45" s="224"/>
      <c r="P45" s="83"/>
      <c r="Q45" s="224"/>
      <c r="R45" s="83"/>
      <c r="S45" s="225"/>
    </row>
    <row r="46" spans="1:19" hidden="1">
      <c r="A46" s="220" t="s">
        <v>175</v>
      </c>
      <c r="B46" s="218"/>
      <c r="C46" s="224"/>
      <c r="D46" s="59"/>
      <c r="E46" s="224"/>
      <c r="F46" s="59"/>
      <c r="G46" s="224"/>
      <c r="H46" s="59"/>
      <c r="I46" s="224"/>
      <c r="J46" s="59"/>
      <c r="K46" s="224"/>
      <c r="L46" s="59"/>
      <c r="M46" s="224"/>
      <c r="N46" s="59"/>
      <c r="O46" s="219">
        <f>C46+E46+G46+I46+K46+M46</f>
        <v>0</v>
      </c>
      <c r="P46" s="59"/>
      <c r="Q46" s="224"/>
      <c r="R46" s="59"/>
      <c r="S46" s="225">
        <f>O46+Q46</f>
        <v>0</v>
      </c>
    </row>
    <row r="47" spans="1:19" hidden="1">
      <c r="A47" s="220"/>
      <c r="B47" s="218"/>
      <c r="C47" s="224"/>
      <c r="D47" s="83"/>
      <c r="E47" s="224"/>
      <c r="F47" s="83"/>
      <c r="G47" s="224"/>
      <c r="H47" s="83"/>
      <c r="I47" s="224"/>
      <c r="J47" s="83"/>
      <c r="K47" s="224"/>
      <c r="L47" s="83"/>
      <c r="M47" s="224"/>
      <c r="N47" s="83"/>
      <c r="O47" s="224"/>
      <c r="P47" s="83"/>
      <c r="Q47" s="224"/>
      <c r="R47" s="83"/>
      <c r="S47" s="225"/>
    </row>
    <row r="48" spans="1:19" ht="26" hidden="1">
      <c r="A48" s="220" t="s">
        <v>176</v>
      </c>
      <c r="B48" s="218"/>
      <c r="C48" s="224"/>
      <c r="D48" s="59"/>
      <c r="E48" s="224"/>
      <c r="F48" s="59"/>
      <c r="G48" s="224"/>
      <c r="H48" s="59"/>
      <c r="I48" s="224"/>
      <c r="J48" s="59"/>
      <c r="K48" s="224"/>
      <c r="L48" s="59"/>
      <c r="M48" s="224"/>
      <c r="N48" s="59"/>
      <c r="O48" s="219">
        <f>C48+E48+G48+I48+K48+M48</f>
        <v>0</v>
      </c>
      <c r="P48" s="59"/>
      <c r="Q48" s="224"/>
      <c r="R48" s="59"/>
      <c r="S48" s="225">
        <f>O48+Q48</f>
        <v>0</v>
      </c>
    </row>
    <row r="49" spans="1:19" hidden="1">
      <c r="A49" s="220"/>
      <c r="B49" s="218"/>
      <c r="C49" s="224"/>
      <c r="D49" s="83"/>
      <c r="E49" s="224"/>
      <c r="F49" s="83"/>
      <c r="G49" s="224"/>
      <c r="H49" s="83"/>
      <c r="I49" s="224"/>
      <c r="J49" s="83"/>
      <c r="K49" s="224"/>
      <c r="L49" s="83"/>
      <c r="M49" s="224"/>
      <c r="N49" s="83"/>
      <c r="O49" s="224"/>
      <c r="P49" s="83"/>
      <c r="Q49" s="224"/>
      <c r="R49" s="83"/>
      <c r="S49" s="225"/>
    </row>
    <row r="50" spans="1:19">
      <c r="A50" s="220" t="s">
        <v>177</v>
      </c>
      <c r="B50" s="218"/>
      <c r="C50" s="224"/>
      <c r="D50" s="59"/>
      <c r="E50" s="224"/>
      <c r="F50" s="59"/>
      <c r="G50" s="224"/>
      <c r="H50" s="59"/>
      <c r="I50" s="224"/>
      <c r="J50" s="59"/>
      <c r="K50" s="224">
        <v>-18710</v>
      </c>
      <c r="L50" s="59"/>
      <c r="M50" s="224">
        <v>-363</v>
      </c>
      <c r="N50" s="59"/>
      <c r="O50" s="219">
        <f>C50+E50+G50+I50+K50+M50</f>
        <v>-19073</v>
      </c>
      <c r="P50" s="59"/>
      <c r="Q50" s="224">
        <v>340</v>
      </c>
      <c r="R50" s="59"/>
      <c r="S50" s="225">
        <f>O50+Q50</f>
        <v>-18733</v>
      </c>
    </row>
    <row r="51" spans="1:19" hidden="1">
      <c r="A51" s="86"/>
      <c r="B51" s="81"/>
      <c r="C51" s="63"/>
      <c r="D51" s="64"/>
      <c r="E51" s="63"/>
      <c r="F51" s="64"/>
      <c r="G51" s="63"/>
      <c r="H51" s="64"/>
      <c r="I51" s="63"/>
      <c r="J51" s="64"/>
      <c r="K51" s="63"/>
      <c r="L51" s="64"/>
      <c r="M51" s="63"/>
      <c r="N51" s="64"/>
      <c r="O51" s="63"/>
      <c r="P51" s="64"/>
      <c r="Q51" s="63"/>
      <c r="R51" s="64"/>
      <c r="S51" s="70"/>
    </row>
    <row r="52" spans="1:19" ht="15" thickBot="1">
      <c r="A52" s="65" t="s">
        <v>180</v>
      </c>
      <c r="B52" s="62"/>
      <c r="C52" s="67">
        <f>C10+C12</f>
        <v>47851</v>
      </c>
      <c r="D52" s="84"/>
      <c r="E52" s="67">
        <f>E10+E12</f>
        <v>0</v>
      </c>
      <c r="F52" s="84"/>
      <c r="G52" s="67">
        <f>G10+G12</f>
        <v>0</v>
      </c>
      <c r="H52" s="84"/>
      <c r="I52" s="67">
        <f>I10+I12</f>
        <v>0</v>
      </c>
      <c r="J52" s="84"/>
      <c r="K52" s="67">
        <f>K10+K12</f>
        <v>-18710</v>
      </c>
      <c r="L52" s="84"/>
      <c r="M52" s="67">
        <f>M10+M12</f>
        <v>-344</v>
      </c>
      <c r="N52" s="84"/>
      <c r="O52" s="67">
        <f>O10+O12</f>
        <v>28797</v>
      </c>
      <c r="P52" s="84"/>
      <c r="Q52" s="67">
        <f>Q10+Q12</f>
        <v>340</v>
      </c>
      <c r="R52" s="84"/>
      <c r="S52" s="67">
        <f>S10+S12</f>
        <v>29137</v>
      </c>
    </row>
    <row r="53" spans="1:19" hidden="1">
      <c r="A53" s="73" t="str">
        <f>IF(AND(C53="",E53="",I53="",O53="",K53="",M53="",Q53="",S53=""),"","Разлика в перата между СК и БАЛАНСА!")</f>
        <v/>
      </c>
      <c r="B53" s="74"/>
      <c r="C53" s="75" t="str">
        <f>IF($V54=2,"",IF([1]СК!C$54=[1]баланс!I$58,"",[1]СК!C$54-[1]баланс!I$58))</f>
        <v/>
      </c>
      <c r="D53" s="75"/>
      <c r="E53" s="75" t="str">
        <f>IF($V54=2,"",IF([1]СК!E$54=[1]баланс!$I$63,"",[1]СК!E$54-[1]баланс!$I$63))</f>
        <v/>
      </c>
      <c r="F53" s="87"/>
      <c r="G53" s="76" t="str">
        <f>IF($V54=2,"",IF([1]СК!G$54=[1]баланс!$I$65,"",[1]СК!G$54-[1]баланс!$I$65))</f>
        <v/>
      </c>
      <c r="H53" s="87"/>
      <c r="I53" s="76" t="str">
        <f>IF($V54=2,"",IF([1]СК!I$54=[1]баланс!$I$67,"",[1]СК!I$54-[1]баланс!$I$67))</f>
        <v/>
      </c>
      <c r="J53" s="76"/>
      <c r="K53" s="76" t="str">
        <f>IF($V54=2,"",IF([1]СК!K$54=[1]баланс!$I$69,"",[1]СК!K$54-[1]баланс!$I$69))</f>
        <v/>
      </c>
      <c r="L53" s="75"/>
      <c r="M53" s="75" t="str">
        <f>IF($V54=2,"",IF([1]СК!M$54=[1]баланс!I$71,"",[1]СК!M54-[1]баланс!I$71))</f>
        <v/>
      </c>
      <c r="N53" s="76"/>
      <c r="O53" s="75" t="str">
        <f>IF($V54=2,"",IF([1]СК!O$54=[1]баланс!I$75,"",[1]СК!O54-[1]баланс!I$75))</f>
        <v/>
      </c>
      <c r="P53" s="75"/>
      <c r="Q53" s="75" t="str">
        <f>IF($V54=2,"",IF([1]СК!Q$54=[1]баланс!I$77,"",[1]СК!Q54-[1]баланс!I$77))</f>
        <v/>
      </c>
      <c r="R53" s="75"/>
      <c r="S53" s="75" t="str">
        <f>IF($V54=2,"",IF([1]СК!S$54=[1]баланс!I$79,"",[1]СК!S54-[1]баланс!I$79))</f>
        <v/>
      </c>
    </row>
    <row r="54" spans="1:19" hidden="1">
      <c r="A54" s="88" t="str">
        <f>CONCATENATE("Остатък към 1.01.",[1]НАЧАЛО!AC1," г.")</f>
        <v>Остатък към 1.01.2024 г.</v>
      </c>
      <c r="B54" s="62"/>
      <c r="C54" s="78">
        <f>[1]баланс!I58</f>
        <v>0</v>
      </c>
      <c r="D54" s="84"/>
      <c r="E54" s="78">
        <f>[1]баланс!I63</f>
        <v>0</v>
      </c>
      <c r="F54" s="89"/>
      <c r="G54" s="78">
        <f>[1]баланс!I65</f>
        <v>0</v>
      </c>
      <c r="H54" s="89"/>
      <c r="I54" s="78">
        <f>[1]баланс!I67</f>
        <v>0</v>
      </c>
      <c r="J54" s="89"/>
      <c r="K54" s="78">
        <f>[1]баланс!I69</f>
        <v>0</v>
      </c>
      <c r="L54" s="89"/>
      <c r="M54" s="78">
        <f>[1]баланс!I71</f>
        <v>0</v>
      </c>
      <c r="N54" s="89"/>
      <c r="O54" s="78">
        <f>C54+E54+G54+I54+K54+M54</f>
        <v>0</v>
      </c>
      <c r="P54" s="59"/>
      <c r="Q54" s="78">
        <f>[1]баланс!I77</f>
        <v>0</v>
      </c>
      <c r="R54" s="59"/>
      <c r="S54" s="78">
        <f>O54+Q54</f>
        <v>0</v>
      </c>
    </row>
    <row r="55" spans="1:19" hidden="1">
      <c r="A55" s="68"/>
      <c r="B55" s="62"/>
      <c r="C55" s="64"/>
      <c r="D55" s="69"/>
      <c r="E55" s="64"/>
      <c r="F55" s="69"/>
      <c r="G55" s="64"/>
      <c r="H55" s="69"/>
      <c r="I55" s="64"/>
      <c r="J55" s="69"/>
      <c r="K55" s="64"/>
      <c r="L55" s="69"/>
      <c r="M55" s="64"/>
      <c r="N55" s="69"/>
      <c r="O55" s="64"/>
      <c r="P55" s="69"/>
      <c r="Q55" s="64"/>
      <c r="R55" s="69"/>
      <c r="S55" s="79"/>
    </row>
    <row r="56" spans="1:19">
      <c r="A56" s="77" t="str">
        <f>CONCATENATE("Промени в собствения капитал за ",YEAR([4]НАЧАЛО!AA2)," г.")</f>
        <v>Промени в собствения капитал за 2025 г.</v>
      </c>
      <c r="B56" s="62"/>
      <c r="C56" s="78">
        <f>C72+C74+C76+C78+C80+C82+C84+C86+C88+C90+C92</f>
        <v>0</v>
      </c>
      <c r="D56" s="59"/>
      <c r="E56" s="78">
        <f>E72+E74+E76+E78+E80+E82+E84+E86+E88+E90+E92</f>
        <v>0</v>
      </c>
      <c r="F56" s="59"/>
      <c r="G56" s="78">
        <f>G72+G74+G76+G78+G80+G82+G84+G86+G88+G90+G92</f>
        <v>0</v>
      </c>
      <c r="H56" s="59"/>
      <c r="I56" s="78">
        <f>I72+I74+I76+I78+I80+I82+I84+I86+I88+I90+I92</f>
        <v>0</v>
      </c>
      <c r="J56" s="59"/>
      <c r="K56" s="78">
        <f>K72+K74+K76+K78+K80+K82+K84+K86+K88+K90+K92</f>
        <v>0</v>
      </c>
      <c r="L56" s="59"/>
      <c r="M56" s="78">
        <f>M72+M74+M76+M78+M80+M82+M84+M86+M88+M90+M92</f>
        <v>-29</v>
      </c>
      <c r="N56" s="59"/>
      <c r="O56" s="78">
        <f>O72+O74+O76+O78+O80+O82+O84+O86+O88+O90+O92</f>
        <v>-29</v>
      </c>
      <c r="P56" s="59"/>
      <c r="Q56" s="78">
        <f>Q72+Q74+Q76+Q78+Q80+Q82+Q84+Q86+Q88+Q90+Q92</f>
        <v>0</v>
      </c>
      <c r="R56" s="59"/>
      <c r="S56" s="78">
        <f>S72+S74+S76+S78+S80+S82+S84+S86+S88+S90+S92</f>
        <v>-29</v>
      </c>
    </row>
    <row r="57" spans="1:19" hidden="1">
      <c r="A57" s="68"/>
      <c r="B57" s="62"/>
      <c r="C57" s="64"/>
      <c r="D57" s="69"/>
      <c r="E57" s="64"/>
      <c r="F57" s="69"/>
      <c r="G57" s="64"/>
      <c r="H57" s="69"/>
      <c r="I57" s="64"/>
      <c r="J57" s="69"/>
      <c r="K57" s="64"/>
      <c r="L57" s="69"/>
      <c r="M57" s="64"/>
      <c r="N57" s="69"/>
      <c r="O57" s="64"/>
      <c r="P57" s="69"/>
      <c r="Q57" s="64"/>
      <c r="R57" s="69"/>
      <c r="S57" s="79"/>
    </row>
    <row r="58" spans="1:19" hidden="1">
      <c r="A58" s="206" t="s">
        <v>158</v>
      </c>
      <c r="B58" s="207"/>
      <c r="C58" s="106">
        <f>C59+C60+C65+C61+C62+C66+C63+C67+C64+C68</f>
        <v>0</v>
      </c>
      <c r="D58" s="59"/>
      <c r="E58" s="106">
        <f>E59+E60+E65+E61+E62+E66+E63+E67+E64+E68</f>
        <v>0</v>
      </c>
      <c r="F58" s="59"/>
      <c r="G58" s="106">
        <f>G59+G60+G65+G61+G62+G66+G63+G67+G64+G68</f>
        <v>0</v>
      </c>
      <c r="H58" s="59"/>
      <c r="I58" s="106">
        <f>I59+I60+I65+I61+I62+I66+I63+I67+I64+I68</f>
        <v>0</v>
      </c>
      <c r="J58" s="59"/>
      <c r="K58" s="106">
        <f>K59+K60+K65+K61+K62+K66+K63+K67+K64+K68</f>
        <v>0</v>
      </c>
      <c r="L58" s="59"/>
      <c r="M58" s="106">
        <f>M59+M60+M65+M61+M62+M66+M63+M67+M64+M68</f>
        <v>0</v>
      </c>
      <c r="N58" s="59"/>
      <c r="O58" s="106">
        <f>O59+O60+O65+O61+O62+O66+O63+O67+O64+O68</f>
        <v>0</v>
      </c>
      <c r="P58" s="59"/>
      <c r="Q58" s="106">
        <f>Q59+Q60+Q65+Q61+Q62+Q66+Q63+Q67+Q64+Q68</f>
        <v>0</v>
      </c>
      <c r="R58" s="59"/>
      <c r="S58" s="106">
        <f>S59+S60+S65+S61+S62+S66+S63+S67+S64+S68</f>
        <v>0</v>
      </c>
    </row>
    <row r="59" spans="1:19" ht="26" hidden="1">
      <c r="A59" s="82" t="s">
        <v>159</v>
      </c>
      <c r="B59" s="82"/>
      <c r="C59" s="83"/>
      <c r="D59" s="83"/>
      <c r="E59" s="83"/>
      <c r="F59" s="83"/>
      <c r="G59" s="83"/>
      <c r="H59" s="83"/>
      <c r="I59" s="83"/>
      <c r="J59" s="83"/>
      <c r="K59" s="83"/>
      <c r="L59" s="83"/>
      <c r="M59" s="83"/>
      <c r="N59" s="83"/>
      <c r="O59" s="64">
        <f t="shared" ref="O59:O68" si="3">C59+E59+G59+I59+K59+M59</f>
        <v>0</v>
      </c>
      <c r="P59" s="59"/>
      <c r="Q59" s="83"/>
      <c r="R59" s="59"/>
      <c r="S59" s="79">
        <f t="shared" ref="S59:S68" si="4">O59+Q59</f>
        <v>0</v>
      </c>
    </row>
    <row r="60" spans="1:19" ht="26" hidden="1">
      <c r="A60" s="82" t="s">
        <v>160</v>
      </c>
      <c r="B60" s="82"/>
      <c r="C60" s="83"/>
      <c r="D60" s="83"/>
      <c r="E60" s="83"/>
      <c r="F60" s="83"/>
      <c r="G60" s="83"/>
      <c r="H60" s="83"/>
      <c r="I60" s="83"/>
      <c r="J60" s="83"/>
      <c r="K60" s="83"/>
      <c r="L60" s="83"/>
      <c r="M60" s="83"/>
      <c r="N60" s="83"/>
      <c r="O60" s="64">
        <f t="shared" si="3"/>
        <v>0</v>
      </c>
      <c r="P60" s="59"/>
      <c r="Q60" s="83"/>
      <c r="R60" s="59"/>
      <c r="S60" s="79">
        <f t="shared" si="4"/>
        <v>0</v>
      </c>
    </row>
    <row r="61" spans="1:19" hidden="1">
      <c r="A61" s="82" t="s">
        <v>161</v>
      </c>
      <c r="B61" s="82"/>
      <c r="C61" s="83"/>
      <c r="D61" s="83"/>
      <c r="E61" s="83"/>
      <c r="F61" s="83"/>
      <c r="G61" s="83"/>
      <c r="H61" s="83"/>
      <c r="I61" s="83"/>
      <c r="J61" s="83"/>
      <c r="K61" s="83"/>
      <c r="L61" s="83"/>
      <c r="M61" s="83"/>
      <c r="N61" s="83"/>
      <c r="O61" s="64">
        <f t="shared" si="3"/>
        <v>0</v>
      </c>
      <c r="P61" s="59"/>
      <c r="Q61" s="83"/>
      <c r="R61" s="59"/>
      <c r="S61" s="79">
        <f t="shared" si="4"/>
        <v>0</v>
      </c>
    </row>
    <row r="62" spans="1:19" hidden="1">
      <c r="A62" s="82" t="s">
        <v>162</v>
      </c>
      <c r="B62" s="82"/>
      <c r="C62" s="83"/>
      <c r="D62" s="83"/>
      <c r="E62" s="83"/>
      <c r="F62" s="83"/>
      <c r="G62" s="83"/>
      <c r="H62" s="83"/>
      <c r="I62" s="83"/>
      <c r="J62" s="83"/>
      <c r="K62" s="83"/>
      <c r="L62" s="83"/>
      <c r="M62" s="83"/>
      <c r="N62" s="83"/>
      <c r="O62" s="64">
        <f t="shared" si="3"/>
        <v>0</v>
      </c>
      <c r="P62" s="59"/>
      <c r="Q62" s="83"/>
      <c r="R62" s="59"/>
      <c r="S62" s="79">
        <f t="shared" si="4"/>
        <v>0</v>
      </c>
    </row>
    <row r="63" spans="1:19" hidden="1">
      <c r="A63" s="82" t="s">
        <v>163</v>
      </c>
      <c r="B63" s="82"/>
      <c r="C63" s="83"/>
      <c r="D63" s="83"/>
      <c r="E63" s="83"/>
      <c r="F63" s="83"/>
      <c r="G63" s="83"/>
      <c r="H63" s="83"/>
      <c r="I63" s="83"/>
      <c r="J63" s="83"/>
      <c r="K63" s="83"/>
      <c r="L63" s="83"/>
      <c r="M63" s="83"/>
      <c r="N63" s="83"/>
      <c r="O63" s="64">
        <f t="shared" si="3"/>
        <v>0</v>
      </c>
      <c r="P63" s="59"/>
      <c r="Q63" s="83"/>
      <c r="R63" s="59"/>
      <c r="S63" s="79">
        <f t="shared" si="4"/>
        <v>0</v>
      </c>
    </row>
    <row r="64" spans="1:19" ht="26" hidden="1">
      <c r="A64" s="82" t="s">
        <v>164</v>
      </c>
      <c r="B64" s="82"/>
      <c r="C64" s="83"/>
      <c r="D64" s="83"/>
      <c r="E64" s="83"/>
      <c r="F64" s="83"/>
      <c r="G64" s="83"/>
      <c r="H64" s="83"/>
      <c r="I64" s="83"/>
      <c r="J64" s="83"/>
      <c r="K64" s="83"/>
      <c r="L64" s="83"/>
      <c r="M64" s="83"/>
      <c r="N64" s="83"/>
      <c r="O64" s="64">
        <f t="shared" si="3"/>
        <v>0</v>
      </c>
      <c r="P64" s="59"/>
      <c r="Q64" s="83"/>
      <c r="R64" s="59"/>
      <c r="S64" s="79">
        <f t="shared" si="4"/>
        <v>0</v>
      </c>
    </row>
    <row r="65" spans="1:19" ht="26" hidden="1">
      <c r="A65" s="82" t="s">
        <v>165</v>
      </c>
      <c r="B65" s="82"/>
      <c r="C65" s="83"/>
      <c r="D65" s="83"/>
      <c r="E65" s="83"/>
      <c r="F65" s="83"/>
      <c r="G65" s="83"/>
      <c r="H65" s="83"/>
      <c r="I65" s="83"/>
      <c r="J65" s="83"/>
      <c r="K65" s="83"/>
      <c r="L65" s="83"/>
      <c r="M65" s="83"/>
      <c r="N65" s="83"/>
      <c r="O65" s="64">
        <f t="shared" si="3"/>
        <v>0</v>
      </c>
      <c r="P65" s="59"/>
      <c r="Q65" s="83"/>
      <c r="R65" s="59"/>
      <c r="S65" s="79">
        <f>O65+Q65</f>
        <v>0</v>
      </c>
    </row>
    <row r="66" spans="1:19" ht="26" hidden="1">
      <c r="A66" s="82" t="s">
        <v>166</v>
      </c>
      <c r="B66" s="82"/>
      <c r="C66" s="83"/>
      <c r="D66" s="83"/>
      <c r="E66" s="83"/>
      <c r="F66" s="83"/>
      <c r="G66" s="83"/>
      <c r="H66" s="83"/>
      <c r="I66" s="83"/>
      <c r="J66" s="83"/>
      <c r="K66" s="83"/>
      <c r="L66" s="83"/>
      <c r="M66" s="83"/>
      <c r="N66" s="83"/>
      <c r="O66" s="64">
        <f t="shared" si="3"/>
        <v>0</v>
      </c>
      <c r="P66" s="59"/>
      <c r="Q66" s="83"/>
      <c r="R66" s="59"/>
      <c r="S66" s="79">
        <f>O66+Q66</f>
        <v>0</v>
      </c>
    </row>
    <row r="67" spans="1:19" ht="26" hidden="1">
      <c r="A67" s="82" t="s">
        <v>167</v>
      </c>
      <c r="B67" s="82"/>
      <c r="C67" s="83"/>
      <c r="D67" s="83"/>
      <c r="E67" s="83"/>
      <c r="F67" s="83"/>
      <c r="G67" s="83"/>
      <c r="H67" s="83"/>
      <c r="I67" s="83"/>
      <c r="J67" s="83"/>
      <c r="K67" s="83"/>
      <c r="L67" s="83"/>
      <c r="M67" s="83"/>
      <c r="N67" s="83"/>
      <c r="O67" s="64">
        <f t="shared" si="3"/>
        <v>0</v>
      </c>
      <c r="P67" s="59"/>
      <c r="Q67" s="83"/>
      <c r="R67" s="59"/>
      <c r="S67" s="79">
        <f>O67+Q67</f>
        <v>0</v>
      </c>
    </row>
    <row r="68" spans="1:19" hidden="1">
      <c r="A68" s="82" t="s">
        <v>168</v>
      </c>
      <c r="B68" s="82"/>
      <c r="C68" s="83"/>
      <c r="D68" s="83"/>
      <c r="E68" s="83"/>
      <c r="F68" s="83"/>
      <c r="G68" s="83"/>
      <c r="H68" s="83"/>
      <c r="I68" s="83"/>
      <c r="J68" s="83"/>
      <c r="K68" s="83"/>
      <c r="L68" s="83"/>
      <c r="M68" s="83"/>
      <c r="N68" s="83"/>
      <c r="O68" s="64">
        <f t="shared" si="3"/>
        <v>0</v>
      </c>
      <c r="P68" s="59"/>
      <c r="Q68" s="83"/>
      <c r="R68" s="59"/>
      <c r="S68" s="79">
        <f t="shared" si="4"/>
        <v>0</v>
      </c>
    </row>
    <row r="69" spans="1:19" hidden="1">
      <c r="A69" s="208"/>
      <c r="B69" s="207"/>
      <c r="C69" s="63"/>
      <c r="D69" s="64"/>
      <c r="E69" s="63"/>
      <c r="F69" s="64"/>
      <c r="G69" s="63"/>
      <c r="H69" s="64"/>
      <c r="I69" s="63"/>
      <c r="J69" s="64"/>
      <c r="K69" s="63"/>
      <c r="L69" s="64"/>
      <c r="M69" s="63"/>
      <c r="N69" s="64"/>
      <c r="O69" s="64"/>
      <c r="P69" s="64"/>
      <c r="Q69" s="64"/>
      <c r="R69" s="64"/>
      <c r="S69" s="79"/>
    </row>
    <row r="70" spans="1:19">
      <c r="A70" s="220" t="s">
        <v>169</v>
      </c>
      <c r="B70" s="218"/>
      <c r="C70" s="226"/>
      <c r="D70" s="227"/>
      <c r="E70" s="226"/>
      <c r="F70" s="227"/>
      <c r="G70" s="226"/>
      <c r="H70" s="227"/>
      <c r="I70" s="226"/>
      <c r="J70" s="227"/>
      <c r="K70" s="226"/>
      <c r="L70" s="227"/>
      <c r="M70" s="226">
        <v>-29</v>
      </c>
      <c r="N70" s="227"/>
      <c r="O70" s="221">
        <v>-29</v>
      </c>
      <c r="P70" s="222"/>
      <c r="Q70" s="221"/>
      <c r="R70" s="222"/>
      <c r="S70" s="223">
        <f t="shared" ref="S70" si="5">O70+Q70</f>
        <v>-29</v>
      </c>
    </row>
    <row r="71" spans="1:19" hidden="1">
      <c r="A71" s="206"/>
      <c r="B71" s="207"/>
      <c r="C71" s="63"/>
      <c r="D71" s="64"/>
      <c r="E71" s="63"/>
      <c r="F71" s="64"/>
      <c r="G71" s="63"/>
      <c r="H71" s="64"/>
      <c r="I71" s="63"/>
      <c r="J71" s="64"/>
      <c r="K71" s="63"/>
      <c r="L71" s="64"/>
      <c r="M71" s="63"/>
      <c r="N71" s="64"/>
      <c r="O71" s="64"/>
      <c r="P71" s="64"/>
      <c r="Q71" s="64"/>
      <c r="R71" s="64"/>
      <c r="S71" s="79"/>
    </row>
    <row r="72" spans="1:19">
      <c r="A72" s="77" t="str">
        <f>CONCATENATE("Общ всеобхватен доход за ",YEAR([5]НАЧАЛО!AA2)," г.")</f>
        <v>Общ всеобхватен доход за 2025 г.</v>
      </c>
      <c r="B72" s="62"/>
      <c r="C72" s="78">
        <f>C58+C70</f>
        <v>0</v>
      </c>
      <c r="D72" s="84"/>
      <c r="E72" s="78">
        <f>E58+E70</f>
        <v>0</v>
      </c>
      <c r="F72" s="89"/>
      <c r="G72" s="78">
        <f>G58+G70</f>
        <v>0</v>
      </c>
      <c r="H72" s="89"/>
      <c r="I72" s="78">
        <f>I58+I70</f>
        <v>0</v>
      </c>
      <c r="J72" s="89"/>
      <c r="K72" s="78">
        <f>K58+K70</f>
        <v>0</v>
      </c>
      <c r="L72" s="89"/>
      <c r="M72" s="78">
        <f>M58+M70</f>
        <v>-29</v>
      </c>
      <c r="N72" s="89"/>
      <c r="O72" s="78">
        <f>O58+O70</f>
        <v>-29</v>
      </c>
      <c r="P72" s="84"/>
      <c r="Q72" s="78">
        <f>Q58+Q70</f>
        <v>0</v>
      </c>
      <c r="R72" s="84"/>
      <c r="S72" s="78">
        <f>S58+S70</f>
        <v>-29</v>
      </c>
    </row>
    <row r="73" spans="1:19" hidden="1">
      <c r="A73" s="206"/>
      <c r="B73" s="207"/>
      <c r="C73" s="63"/>
      <c r="D73" s="64"/>
      <c r="E73" s="63"/>
      <c r="F73" s="64"/>
      <c r="G73" s="63"/>
      <c r="H73" s="64"/>
      <c r="I73" s="63"/>
      <c r="J73" s="64"/>
      <c r="K73" s="63"/>
      <c r="L73" s="64"/>
      <c r="M73" s="63"/>
      <c r="N73" s="64"/>
      <c r="O73" s="63"/>
      <c r="P73" s="64"/>
      <c r="Q73" s="63"/>
      <c r="R73" s="64"/>
      <c r="S73" s="70"/>
    </row>
    <row r="74" spans="1:19" hidden="1">
      <c r="A74" s="206" t="s">
        <v>35</v>
      </c>
      <c r="B74" s="207"/>
      <c r="C74" s="63"/>
      <c r="D74" s="64"/>
      <c r="E74" s="63"/>
      <c r="F74" s="64"/>
      <c r="G74" s="63"/>
      <c r="H74" s="64"/>
      <c r="I74" s="63"/>
      <c r="J74" s="64"/>
      <c r="K74" s="63"/>
      <c r="L74" s="64"/>
      <c r="M74" s="63"/>
      <c r="N74" s="64"/>
      <c r="O74" s="106">
        <f>C74+E74+G74+I74+K74+M74</f>
        <v>0</v>
      </c>
      <c r="P74" s="59"/>
      <c r="Q74" s="63"/>
      <c r="R74" s="59"/>
      <c r="S74" s="70">
        <f>O74+Q74</f>
        <v>0</v>
      </c>
    </row>
    <row r="75" spans="1:19" hidden="1">
      <c r="A75" s="206"/>
      <c r="B75" s="207"/>
      <c r="C75" s="63"/>
      <c r="D75" s="64"/>
      <c r="E75" s="63"/>
      <c r="F75" s="64"/>
      <c r="G75" s="63"/>
      <c r="H75" s="64"/>
      <c r="I75" s="63"/>
      <c r="J75" s="64"/>
      <c r="K75" s="63"/>
      <c r="L75" s="64"/>
      <c r="M75" s="63"/>
      <c r="N75" s="64"/>
      <c r="O75" s="63"/>
      <c r="P75" s="64"/>
      <c r="Q75" s="63"/>
      <c r="R75" s="64"/>
      <c r="S75" s="70"/>
    </row>
    <row r="76" spans="1:19" hidden="1">
      <c r="A76" s="206" t="s">
        <v>36</v>
      </c>
      <c r="B76" s="207"/>
      <c r="C76" s="63"/>
      <c r="D76" s="64"/>
      <c r="E76" s="63"/>
      <c r="F76" s="64"/>
      <c r="G76" s="63"/>
      <c r="H76" s="64"/>
      <c r="I76" s="63"/>
      <c r="J76" s="64"/>
      <c r="K76" s="63"/>
      <c r="L76" s="64"/>
      <c r="M76" s="63"/>
      <c r="N76" s="64"/>
      <c r="O76" s="106">
        <f>C76+E76+G76+I76+K76+M76</f>
        <v>0</v>
      </c>
      <c r="P76" s="59"/>
      <c r="Q76" s="63"/>
      <c r="R76" s="59"/>
      <c r="S76" s="70">
        <f>O76+Q76</f>
        <v>0</v>
      </c>
    </row>
    <row r="77" spans="1:19" hidden="1">
      <c r="A77" s="206"/>
      <c r="B77" s="207"/>
      <c r="C77" s="63"/>
      <c r="D77" s="64"/>
      <c r="E77" s="63"/>
      <c r="F77" s="64"/>
      <c r="G77" s="63"/>
      <c r="H77" s="64"/>
      <c r="I77" s="63"/>
      <c r="J77" s="64"/>
      <c r="K77" s="63"/>
      <c r="L77" s="64"/>
      <c r="M77" s="63"/>
      <c r="N77" s="64"/>
      <c r="O77" s="63"/>
      <c r="P77" s="64"/>
      <c r="Q77" s="63"/>
      <c r="R77" s="64"/>
      <c r="S77" s="70"/>
    </row>
    <row r="78" spans="1:19" hidden="1">
      <c r="A78" s="206" t="s">
        <v>170</v>
      </c>
      <c r="B78" s="207"/>
      <c r="C78" s="63"/>
      <c r="D78" s="64"/>
      <c r="E78" s="63"/>
      <c r="F78" s="64"/>
      <c r="G78" s="63"/>
      <c r="H78" s="64"/>
      <c r="I78" s="63"/>
      <c r="J78" s="64"/>
      <c r="K78" s="63"/>
      <c r="L78" s="64"/>
      <c r="M78" s="63"/>
      <c r="N78" s="64"/>
      <c r="O78" s="106">
        <f>C78+E78+G78+I78+K78+M78</f>
        <v>0</v>
      </c>
      <c r="P78" s="59"/>
      <c r="Q78" s="63"/>
      <c r="R78" s="59"/>
      <c r="S78" s="70">
        <f>O78+Q78</f>
        <v>0</v>
      </c>
    </row>
    <row r="79" spans="1:19" hidden="1">
      <c r="A79" s="206"/>
      <c r="B79" s="207"/>
      <c r="C79" s="63"/>
      <c r="D79" s="64"/>
      <c r="E79" s="63"/>
      <c r="F79" s="64"/>
      <c r="G79" s="63"/>
      <c r="H79" s="64"/>
      <c r="I79" s="63"/>
      <c r="J79" s="64"/>
      <c r="K79" s="63"/>
      <c r="L79" s="64"/>
      <c r="M79" s="63"/>
      <c r="N79" s="64"/>
      <c r="O79" s="63"/>
      <c r="P79" s="64"/>
      <c r="Q79" s="63"/>
      <c r="R79" s="64"/>
      <c r="S79" s="70"/>
    </row>
    <row r="80" spans="1:19" hidden="1">
      <c r="A80" s="206" t="s">
        <v>171</v>
      </c>
      <c r="B80" s="207"/>
      <c r="C80" s="63"/>
      <c r="D80" s="64"/>
      <c r="E80" s="63"/>
      <c r="F80" s="64"/>
      <c r="G80" s="63"/>
      <c r="H80" s="64"/>
      <c r="I80" s="63"/>
      <c r="J80" s="64"/>
      <c r="K80" s="63"/>
      <c r="L80" s="64"/>
      <c r="M80" s="63"/>
      <c r="N80" s="64"/>
      <c r="O80" s="106">
        <f>C80+E80+G80+I80+K80+M80</f>
        <v>0</v>
      </c>
      <c r="P80" s="59"/>
      <c r="Q80" s="63"/>
      <c r="R80" s="59"/>
      <c r="S80" s="70">
        <f>O80+Q80</f>
        <v>0</v>
      </c>
    </row>
    <row r="81" spans="1:19" hidden="1">
      <c r="A81" s="206"/>
      <c r="B81" s="207"/>
      <c r="C81" s="63"/>
      <c r="D81" s="64"/>
      <c r="E81" s="63"/>
      <c r="F81" s="64"/>
      <c r="G81" s="63"/>
      <c r="H81" s="64"/>
      <c r="I81" s="63"/>
      <c r="J81" s="64"/>
      <c r="K81" s="63"/>
      <c r="L81" s="64"/>
      <c r="M81" s="63"/>
      <c r="N81" s="64"/>
      <c r="O81" s="63"/>
      <c r="P81" s="64"/>
      <c r="Q81" s="63"/>
      <c r="R81" s="64"/>
      <c r="S81" s="70"/>
    </row>
    <row r="82" spans="1:19" hidden="1">
      <c r="A82" s="206" t="s">
        <v>172</v>
      </c>
      <c r="B82" s="207"/>
      <c r="C82" s="63"/>
      <c r="D82" s="64"/>
      <c r="E82" s="63"/>
      <c r="F82" s="64"/>
      <c r="G82" s="63"/>
      <c r="H82" s="64"/>
      <c r="I82" s="63"/>
      <c r="J82" s="64"/>
      <c r="K82" s="63"/>
      <c r="L82" s="64"/>
      <c r="M82" s="63"/>
      <c r="N82" s="64"/>
      <c r="O82" s="106">
        <f>C82+E82+G82+I82+K82+M82</f>
        <v>0</v>
      </c>
      <c r="P82" s="59"/>
      <c r="Q82" s="63"/>
      <c r="R82" s="59"/>
      <c r="S82" s="70">
        <f>O82+Q82</f>
        <v>0</v>
      </c>
    </row>
    <row r="83" spans="1:19" hidden="1">
      <c r="A83" s="206"/>
      <c r="B83" s="207"/>
      <c r="C83" s="63"/>
      <c r="D83" s="64"/>
      <c r="E83" s="63"/>
      <c r="F83" s="64"/>
      <c r="G83" s="63"/>
      <c r="H83" s="64"/>
      <c r="I83" s="63"/>
      <c r="J83" s="64"/>
      <c r="K83" s="63"/>
      <c r="L83" s="64"/>
      <c r="M83" s="63"/>
      <c r="N83" s="64"/>
      <c r="O83" s="63"/>
      <c r="P83" s="64"/>
      <c r="Q83" s="63"/>
      <c r="R83" s="64"/>
      <c r="S83" s="70"/>
    </row>
    <row r="84" spans="1:19" hidden="1">
      <c r="A84" s="206" t="s">
        <v>173</v>
      </c>
      <c r="B84" s="207"/>
      <c r="C84" s="63"/>
      <c r="D84" s="64"/>
      <c r="E84" s="63"/>
      <c r="F84" s="64"/>
      <c r="G84" s="63"/>
      <c r="H84" s="64"/>
      <c r="I84" s="63"/>
      <c r="J84" s="64"/>
      <c r="K84" s="63"/>
      <c r="L84" s="64"/>
      <c r="M84" s="63"/>
      <c r="N84" s="64"/>
      <c r="O84" s="106">
        <f>C84+E84+G84+I84+K84+M84</f>
        <v>0</v>
      </c>
      <c r="P84" s="59"/>
      <c r="Q84" s="63"/>
      <c r="R84" s="59"/>
      <c r="S84" s="70">
        <f>O84+Q84</f>
        <v>0</v>
      </c>
    </row>
    <row r="85" spans="1:19" hidden="1">
      <c r="A85" s="206"/>
      <c r="B85" s="207"/>
      <c r="C85" s="63"/>
      <c r="D85" s="64"/>
      <c r="E85" s="63"/>
      <c r="F85" s="64"/>
      <c r="G85" s="63"/>
      <c r="H85" s="64"/>
      <c r="I85" s="63"/>
      <c r="J85" s="64"/>
      <c r="K85" s="63"/>
      <c r="L85" s="64"/>
      <c r="M85" s="63"/>
      <c r="N85" s="64"/>
      <c r="O85" s="63"/>
      <c r="P85" s="64"/>
      <c r="Q85" s="63"/>
      <c r="R85" s="64"/>
      <c r="S85" s="70"/>
    </row>
    <row r="86" spans="1:19" hidden="1">
      <c r="A86" s="206" t="s">
        <v>174</v>
      </c>
      <c r="B86" s="207"/>
      <c r="C86" s="63"/>
      <c r="D86" s="59"/>
      <c r="E86" s="63"/>
      <c r="F86" s="59"/>
      <c r="G86" s="63"/>
      <c r="H86" s="59"/>
      <c r="I86" s="63"/>
      <c r="J86" s="59"/>
      <c r="K86" s="63"/>
      <c r="L86" s="59"/>
      <c r="M86" s="63"/>
      <c r="N86" s="59"/>
      <c r="O86" s="106">
        <f>C86+E86+G86+I86+K86+M86</f>
        <v>0</v>
      </c>
      <c r="P86" s="59"/>
      <c r="Q86" s="63"/>
      <c r="R86" s="59"/>
      <c r="S86" s="70">
        <f>O86+Q86</f>
        <v>0</v>
      </c>
    </row>
    <row r="87" spans="1:19" hidden="1">
      <c r="A87" s="206"/>
      <c r="B87" s="207"/>
      <c r="C87" s="63"/>
      <c r="D87" s="64"/>
      <c r="E87" s="63"/>
      <c r="F87" s="64"/>
      <c r="G87" s="63"/>
      <c r="H87" s="64"/>
      <c r="I87" s="63"/>
      <c r="J87" s="64"/>
      <c r="K87" s="63"/>
      <c r="L87" s="64"/>
      <c r="M87" s="63"/>
      <c r="N87" s="64"/>
      <c r="O87" s="63"/>
      <c r="P87" s="64"/>
      <c r="Q87" s="63"/>
      <c r="R87" s="64"/>
      <c r="S87" s="70"/>
    </row>
    <row r="88" spans="1:19" hidden="1">
      <c r="A88" s="206" t="s">
        <v>175</v>
      </c>
      <c r="B88" s="207"/>
      <c r="C88" s="63"/>
      <c r="D88" s="59"/>
      <c r="E88" s="63"/>
      <c r="F88" s="59"/>
      <c r="G88" s="63"/>
      <c r="H88" s="59"/>
      <c r="I88" s="63"/>
      <c r="J88" s="59"/>
      <c r="K88" s="63"/>
      <c r="L88" s="59"/>
      <c r="M88" s="63"/>
      <c r="N88" s="59"/>
      <c r="O88" s="106">
        <f>C88+E88+G88+I88+K88+M88</f>
        <v>0</v>
      </c>
      <c r="P88" s="59"/>
      <c r="Q88" s="63"/>
      <c r="R88" s="59"/>
      <c r="S88" s="70">
        <f>O88+Q88</f>
        <v>0</v>
      </c>
    </row>
    <row r="89" spans="1:19" hidden="1">
      <c r="A89" s="206"/>
      <c r="B89" s="207"/>
      <c r="C89" s="63"/>
      <c r="D89" s="64"/>
      <c r="E89" s="63"/>
      <c r="F89" s="64"/>
      <c r="G89" s="63"/>
      <c r="H89" s="64"/>
      <c r="I89" s="63"/>
      <c r="J89" s="64"/>
      <c r="K89" s="63"/>
      <c r="L89" s="64"/>
      <c r="M89" s="63"/>
      <c r="N89" s="64"/>
      <c r="O89" s="63"/>
      <c r="P89" s="64"/>
      <c r="Q89" s="63"/>
      <c r="R89" s="64"/>
      <c r="S89" s="70"/>
    </row>
    <row r="90" spans="1:19" ht="26" hidden="1">
      <c r="A90" s="206" t="s">
        <v>176</v>
      </c>
      <c r="B90" s="207"/>
      <c r="C90" s="63"/>
      <c r="D90" s="59"/>
      <c r="E90" s="63"/>
      <c r="F90" s="59"/>
      <c r="G90" s="63"/>
      <c r="H90" s="59"/>
      <c r="I90" s="63"/>
      <c r="J90" s="59"/>
      <c r="K90" s="63"/>
      <c r="L90" s="59"/>
      <c r="M90" s="63"/>
      <c r="N90" s="59"/>
      <c r="O90" s="106">
        <f>C90+E90+G90+I90+K90+M90</f>
        <v>0</v>
      </c>
      <c r="P90" s="59"/>
      <c r="Q90" s="63"/>
      <c r="R90" s="59"/>
      <c r="S90" s="70">
        <f>O90+Q90</f>
        <v>0</v>
      </c>
    </row>
    <row r="91" spans="1:19" hidden="1">
      <c r="A91" s="206"/>
      <c r="B91" s="207"/>
      <c r="C91" s="63"/>
      <c r="D91" s="64"/>
      <c r="E91" s="63"/>
      <c r="F91" s="64"/>
      <c r="G91" s="63"/>
      <c r="H91" s="64"/>
      <c r="I91" s="63"/>
      <c r="J91" s="64"/>
      <c r="K91" s="63"/>
      <c r="L91" s="64"/>
      <c r="M91" s="63"/>
      <c r="N91" s="64"/>
      <c r="O91" s="63"/>
      <c r="P91" s="64"/>
      <c r="Q91" s="63"/>
      <c r="R91" s="64"/>
      <c r="S91" s="70"/>
    </row>
    <row r="92" spans="1:19" hidden="1">
      <c r="A92" s="206" t="s">
        <v>177</v>
      </c>
      <c r="B92" s="207"/>
      <c r="C92" s="63"/>
      <c r="D92" s="64"/>
      <c r="E92" s="63"/>
      <c r="F92" s="64"/>
      <c r="G92" s="63"/>
      <c r="H92" s="64"/>
      <c r="I92" s="63"/>
      <c r="J92" s="64"/>
      <c r="K92" s="63"/>
      <c r="L92" s="64"/>
      <c r="M92" s="63"/>
      <c r="N92" s="64"/>
      <c r="O92" s="106">
        <f>C92+E92+G92+I92+K92+M92</f>
        <v>0</v>
      </c>
      <c r="P92" s="59"/>
      <c r="Q92" s="63"/>
      <c r="R92" s="59"/>
      <c r="S92" s="70">
        <f t="shared" ref="S92" si="6">O92+Q92</f>
        <v>0</v>
      </c>
    </row>
    <row r="93" spans="1:19" hidden="1">
      <c r="A93" s="207"/>
      <c r="B93" s="207"/>
      <c r="C93" s="64"/>
      <c r="D93" s="83"/>
      <c r="E93" s="64"/>
      <c r="F93" s="83"/>
      <c r="G93" s="64"/>
      <c r="H93" s="83"/>
      <c r="I93" s="64"/>
      <c r="J93" s="83"/>
      <c r="K93" s="64"/>
      <c r="L93" s="83"/>
      <c r="M93" s="64"/>
      <c r="N93" s="83"/>
      <c r="O93" s="63"/>
      <c r="P93" s="64"/>
      <c r="Q93" s="63"/>
      <c r="R93" s="64"/>
      <c r="S93" s="70"/>
    </row>
    <row r="94" spans="1:19" ht="15" thickBot="1">
      <c r="A94" s="65" t="s">
        <v>183</v>
      </c>
      <c r="B94" s="62"/>
      <c r="C94" s="67">
        <f>IF($V54=2,C54+C56,C52+C56)</f>
        <v>47851</v>
      </c>
      <c r="D94" s="84"/>
      <c r="E94" s="67">
        <f>IF($V54=2,E54+E56,E52+E56)</f>
        <v>0</v>
      </c>
      <c r="F94" s="84"/>
      <c r="G94" s="67">
        <f>IF($V54=2,G54+G56,G52+G56)</f>
        <v>0</v>
      </c>
      <c r="H94" s="84"/>
      <c r="I94" s="67">
        <f>IF($V54=2,I54+I56,I52+I56)</f>
        <v>0</v>
      </c>
      <c r="J94" s="79"/>
      <c r="K94" s="67">
        <f>IF($V54=2,K54+K56,K52+K56)</f>
        <v>-18710</v>
      </c>
      <c r="L94" s="84"/>
      <c r="M94" s="67">
        <f>IF($V54=2,M54+M56,M52+M56)</f>
        <v>-373</v>
      </c>
      <c r="N94" s="84"/>
      <c r="O94" s="67">
        <f>IF($V54=2,O54+O56,O52+O56)</f>
        <v>28768</v>
      </c>
      <c r="P94" s="84"/>
      <c r="Q94" s="67">
        <f>IF($V54=2,Q54+Q56,Q52+Q56)</f>
        <v>340</v>
      </c>
      <c r="R94" s="84"/>
      <c r="S94" s="67">
        <f>IF($V54=2,S54+S56,S52+S56)</f>
        <v>29108</v>
      </c>
    </row>
    <row r="95" spans="1:19" hidden="1">
      <c r="A95" s="90"/>
      <c r="B95" s="91"/>
      <c r="C95" s="92"/>
      <c r="D95" s="93"/>
      <c r="E95" s="92"/>
      <c r="F95" s="93"/>
      <c r="G95" s="92"/>
      <c r="H95" s="93"/>
      <c r="I95" s="92"/>
      <c r="J95" s="92"/>
      <c r="K95" s="92"/>
      <c r="L95" s="93"/>
      <c r="M95" s="92"/>
      <c r="N95" s="93"/>
      <c r="O95" s="92"/>
      <c r="P95" s="93"/>
      <c r="Q95" s="92"/>
      <c r="R95" s="93"/>
      <c r="S95" s="92"/>
    </row>
    <row r="96" spans="1:19" hidden="1">
      <c r="A96" s="3" t="s">
        <v>29</v>
      </c>
      <c r="B96" s="91"/>
      <c r="C96" s="92"/>
      <c r="D96" s="93"/>
      <c r="E96" s="92"/>
      <c r="F96" s="93"/>
      <c r="G96" s="92"/>
      <c r="H96" s="93"/>
      <c r="I96" s="92"/>
      <c r="J96" s="92"/>
      <c r="K96" s="92"/>
      <c r="L96" s="93"/>
      <c r="M96" s="92"/>
      <c r="N96" s="93"/>
      <c r="O96" s="92"/>
      <c r="P96" s="93"/>
      <c r="Q96" s="92"/>
      <c r="R96" s="93"/>
      <c r="S96" s="92"/>
    </row>
    <row r="97" spans="1:19" ht="16.25" customHeight="1">
      <c r="A97" s="73" t="str">
        <f>IF(AND(C97="",E97="",I97="",O97="",K97="",M97="",Q97="",S97=""),"","Разлика в перата между СК и БАЛАНСА!")</f>
        <v/>
      </c>
      <c r="B97" s="76"/>
      <c r="C97" s="75" t="str">
        <f>IF([1]СК!C$96=[1]баланс!F$58,"",[1]СК!C$96-[1]баланс!F$58)</f>
        <v/>
      </c>
      <c r="D97" s="75"/>
      <c r="E97" s="75" t="str">
        <f>IF([1]СК!E$96=[1]баланс!F$63,"",[1]СК!E$96-[1]баланс!F$63)</f>
        <v/>
      </c>
      <c r="F97" s="94"/>
      <c r="G97" s="76" t="str">
        <f>IF([1]СК!G$96=[1]баланс!F$65,"",[1]СК!G$96-[1]баланс!F$65)</f>
        <v/>
      </c>
      <c r="H97" s="94"/>
      <c r="I97" s="76" t="str">
        <f>IF([1]СК!I$96=[1]баланс!F$67,"",[1]СК!I$96-[1]баланс!F$67)</f>
        <v/>
      </c>
      <c r="J97" s="76"/>
      <c r="K97" s="76" t="str">
        <f>IF([1]СК!K$96=[1]баланс!F$69,"",[1]СК!K$96-[1]баланс!F$69)</f>
        <v/>
      </c>
      <c r="L97" s="75"/>
      <c r="M97" s="75" t="str">
        <f>IF([1]СК!M$96=[1]баланс!F$71,"",[1]СК!M96-[1]баланс!F$71)</f>
        <v/>
      </c>
      <c r="N97" s="76"/>
      <c r="O97" s="75" t="str">
        <f>IF([1]СК!O$96=[1]баланс!F$75,"",[1]СК!O96-[1]баланс!F$75)</f>
        <v/>
      </c>
      <c r="P97" s="75"/>
      <c r="Q97" s="75" t="str">
        <f>IF([1]СК!Q$96=[1]баланс!F$77,"",[1]СК!Q96-[1]баланс!F$77)</f>
        <v/>
      </c>
      <c r="R97" s="75"/>
      <c r="S97" s="75" t="str">
        <f>IF([1]СК!S$96=[1]баланс!F$79,"",[1]СК!S96-[1]баланс!F$79)</f>
        <v/>
      </c>
    </row>
    <row r="98" spans="1:19">
      <c r="A98" s="252" t="s">
        <v>191</v>
      </c>
      <c r="B98" s="252"/>
      <c r="C98" s="252"/>
      <c r="D98" s="252"/>
      <c r="E98" s="252"/>
      <c r="F98" s="252"/>
      <c r="G98" s="252"/>
      <c r="H98" s="252"/>
      <c r="I98" s="252"/>
      <c r="J98" s="252"/>
      <c r="K98" s="252"/>
      <c r="L98" s="252"/>
      <c r="M98" s="252"/>
      <c r="N98" s="252"/>
      <c r="O98" s="252"/>
      <c r="P98" s="252"/>
      <c r="Q98" s="252"/>
      <c r="R98" s="252"/>
      <c r="S98" s="252"/>
    </row>
    <row r="99" spans="1:19">
      <c r="A99" s="95" t="str">
        <f>IF(AND(C99="",E99="",I99="",O99="",K99="",M99="",Q99="",S99=""),"",CONCATENATE("Стойности в БАЛАНСА към ",[1]НАЧАЛО!AA1,".",[1]НАЧАЛО!AB1,".",[1]НАЧАЛО!AC1))</f>
        <v/>
      </c>
      <c r="B99" s="96"/>
      <c r="C99" s="95" t="str">
        <f>IF([1]СК!C$96=[1]баланс!F$58,"",[1]баланс!F$58)</f>
        <v/>
      </c>
      <c r="D99" s="97"/>
      <c r="E99" s="95" t="str">
        <f>IF([1]СК!E$96=[1]баланс!F$63,"",[1]баланс!F$63)</f>
        <v/>
      </c>
      <c r="F99" s="98"/>
      <c r="G99" s="99" t="str">
        <f>IF([1]СК!G$96=[1]баланс!F$65,"",[1]баланс!F$65)</f>
        <v/>
      </c>
      <c r="H99" s="98"/>
      <c r="I99" s="99" t="str">
        <f>IF([1]СК!I$96=[1]баланс!F$67,"",[1]баланс!F$67)</f>
        <v/>
      </c>
      <c r="J99" s="99"/>
      <c r="K99" s="99" t="str">
        <f>IF([1]СК!K$96=[1]баланс!F$69,"",[1]баланс!F$69)</f>
        <v/>
      </c>
      <c r="L99" s="97"/>
      <c r="M99" s="95" t="str">
        <f>IF([1]СК!M$96=[1]баланс!F$71,"",[1]баланс!F$71)</f>
        <v/>
      </c>
      <c r="N99" s="99"/>
      <c r="O99" s="95" t="str">
        <f>IF([1]СК!O$96=[1]баланс!F$75,"",[1]баланс!F$75)</f>
        <v/>
      </c>
      <c r="P99" s="97"/>
      <c r="Q99" s="95" t="str">
        <f>IF([1]СК!Q$96=[1]баланс!F$77,"",[1]баланс!F$77)</f>
        <v/>
      </c>
      <c r="R99" s="97"/>
      <c r="S99" s="95" t="str">
        <f>IF([1]СК!S$96=[1]баланс!F$79,"",[1]баланс!F$79)</f>
        <v/>
      </c>
    </row>
    <row r="100" spans="1:19">
      <c r="A100" s="7" t="s">
        <v>1</v>
      </c>
      <c r="B100" s="100"/>
      <c r="C100" s="101"/>
      <c r="D100" s="101"/>
      <c r="E100" s="101"/>
      <c r="F100" s="101"/>
      <c r="G100" s="101"/>
      <c r="H100" s="101"/>
      <c r="I100" s="101"/>
      <c r="J100" s="101"/>
      <c r="K100" s="101"/>
      <c r="L100" s="101"/>
      <c r="M100" s="101"/>
      <c r="N100" s="101"/>
      <c r="O100" s="101"/>
      <c r="P100" s="101"/>
      <c r="Q100" s="101"/>
      <c r="R100" s="101"/>
      <c r="S100" s="101"/>
    </row>
    <row r="101" spans="1:19">
      <c r="A101" s="12" t="s">
        <v>3</v>
      </c>
      <c r="B101" s="19"/>
      <c r="C101" s="102"/>
      <c r="D101" s="102"/>
      <c r="E101" s="102"/>
      <c r="F101" s="102"/>
      <c r="G101" s="102"/>
      <c r="H101" s="102"/>
      <c r="I101" s="102"/>
      <c r="J101" s="102"/>
      <c r="K101" s="254" t="s">
        <v>179</v>
      </c>
      <c r="L101" s="254"/>
      <c r="M101" s="254"/>
      <c r="N101" s="254"/>
      <c r="O101" s="254"/>
      <c r="P101" s="102"/>
      <c r="Q101" s="102"/>
      <c r="R101" s="102"/>
      <c r="S101" s="102"/>
    </row>
    <row r="102" spans="1:19">
      <c r="A102" s="14"/>
      <c r="B102" s="103"/>
      <c r="C102" s="102"/>
      <c r="D102" s="102"/>
      <c r="E102" s="102"/>
      <c r="F102" s="102"/>
      <c r="G102" s="102"/>
      <c r="H102" s="102"/>
      <c r="I102" s="102"/>
      <c r="J102" s="102"/>
      <c r="K102" s="102"/>
      <c r="L102" s="102"/>
      <c r="M102" s="102"/>
      <c r="N102" s="102"/>
      <c r="O102" s="102"/>
      <c r="P102" s="102"/>
      <c r="Q102" s="102"/>
      <c r="R102" s="102"/>
      <c r="S102" s="102"/>
    </row>
    <row r="103" spans="1:19">
      <c r="A103" s="13" t="str">
        <f>[1]НАЧАЛО!$F$44</f>
        <v>Съставител:</v>
      </c>
      <c r="B103" s="19"/>
      <c r="C103" s="102"/>
      <c r="D103" s="102"/>
      <c r="E103" s="102"/>
      <c r="F103" s="102"/>
      <c r="G103" s="102"/>
      <c r="H103" s="102"/>
      <c r="I103" s="102"/>
      <c r="J103" s="102"/>
      <c r="K103" s="102"/>
      <c r="L103" s="102"/>
      <c r="M103" s="102"/>
      <c r="N103" s="102"/>
      <c r="O103" s="102"/>
      <c r="P103" s="102"/>
      <c r="Q103" s="102"/>
      <c r="R103" s="102"/>
      <c r="S103" s="102"/>
    </row>
    <row r="104" spans="1:19">
      <c r="A104" s="16" t="str">
        <f>[1]НАЧАЛО!$F$46</f>
        <v>Мила Валентинова Павлова</v>
      </c>
      <c r="B104" s="103"/>
      <c r="C104" s="102"/>
      <c r="D104" s="102"/>
      <c r="E104" s="102"/>
      <c r="F104" s="102"/>
      <c r="G104" s="102"/>
      <c r="H104" s="102"/>
      <c r="I104" s="102"/>
      <c r="J104" s="102"/>
      <c r="K104" s="102"/>
      <c r="L104" s="102"/>
      <c r="M104" s="102"/>
      <c r="N104" s="102"/>
      <c r="O104" s="102"/>
      <c r="P104" s="102"/>
      <c r="Q104" s="102"/>
      <c r="R104" s="102"/>
      <c r="S104" s="102"/>
    </row>
    <row r="105" spans="1:19" hidden="1">
      <c r="A105" s="13"/>
      <c r="B105" s="103"/>
      <c r="C105" s="102"/>
      <c r="D105" s="102"/>
      <c r="E105" s="102"/>
      <c r="F105" s="102"/>
      <c r="G105" s="102"/>
      <c r="H105" s="102"/>
      <c r="I105" s="102"/>
      <c r="J105" s="102"/>
      <c r="K105" s="102"/>
      <c r="L105" s="102"/>
      <c r="M105" s="102"/>
      <c r="N105" s="102"/>
      <c r="O105" s="102"/>
      <c r="P105" s="102"/>
      <c r="Q105" s="102"/>
      <c r="R105" s="102"/>
      <c r="S105" s="102"/>
    </row>
    <row r="106" spans="1:19" hidden="1"/>
    <row r="107" spans="1:19" hidden="1">
      <c r="A107" s="253"/>
      <c r="B107" s="253"/>
      <c r="C107" s="253"/>
      <c r="D107" s="253"/>
      <c r="E107" s="253"/>
      <c r="F107" s="253"/>
      <c r="G107" s="253"/>
      <c r="H107" s="253"/>
      <c r="I107" s="253"/>
      <c r="J107" s="253"/>
      <c r="K107" s="253"/>
      <c r="L107" s="253"/>
      <c r="M107" s="253"/>
      <c r="N107" s="253"/>
      <c r="O107" s="253"/>
      <c r="P107" s="253"/>
      <c r="Q107" s="253"/>
      <c r="R107" s="253"/>
      <c r="S107" s="253"/>
    </row>
    <row r="108" spans="1:19">
      <c r="A108" s="239" t="s">
        <v>182</v>
      </c>
      <c r="B108" s="239"/>
      <c r="C108" s="239"/>
      <c r="D108" s="239"/>
      <c r="E108" s="239"/>
      <c r="F108" s="239"/>
      <c r="G108" s="239"/>
      <c r="H108" s="239"/>
      <c r="I108" s="239"/>
    </row>
  </sheetData>
  <mergeCells count="7">
    <mergeCell ref="A3:A4"/>
    <mergeCell ref="A108:I108"/>
    <mergeCell ref="A1:S1"/>
    <mergeCell ref="A2:S2"/>
    <mergeCell ref="A98:S98"/>
    <mergeCell ref="A107:S107"/>
    <mergeCell ref="K101:O101"/>
  </mergeCells>
  <conditionalFormatting sqref="A1:A2 A3:C3 D3:D4 E3:S13 B4:C4 A5:C13 D6:D7 D9 D11 D13 A14:S26 D27 A27:C44 E27:S44 D29:D31 D33 D35 D37 D39 D41 D43 A45:S48 D49 E49:S59 A49:C60 D51:D60 E60 A61:E97 A98 A99:S100 A101:K101 P101:S101 A102:S105">
    <cfRule type="expression" dxfId="13" priority="14" stopIfTrue="1">
      <formula>_JJ52&gt;_JK52</formula>
    </cfRule>
  </conditionalFormatting>
  <conditionalFormatting sqref="A96">
    <cfRule type="expression" dxfId="12" priority="7" stopIfTrue="1">
      <formula>W96&gt;0</formula>
    </cfRule>
    <cfRule type="expression" dxfId="11" priority="8" stopIfTrue="1">
      <formula>_JJ31&lt;&gt;_JK31</formula>
    </cfRule>
    <cfRule type="expression" dxfId="10" priority="9" stopIfTrue="1">
      <formula>_JJ32&gt;_JK32</formula>
    </cfRule>
    <cfRule type="expression" dxfId="9" priority="10" stopIfTrue="1">
      <formula>_JJ21&lt;&gt;_JK21</formula>
    </cfRule>
    <cfRule type="expression" dxfId="8" priority="11" stopIfTrue="1">
      <formula>_JJ22&gt;_JK22</formula>
    </cfRule>
  </conditionalFormatting>
  <conditionalFormatting sqref="A98 A61:E97 E49:S59 A49:C60 D51:D60 A1:A2 A3:C3 D3:D4 E3:S13 B4:C4 A5:C13 D6:D7 D9 D11 D13 A14:S26 D27 A27:C44 E27:S44 D29:D31 D33 D35 D37 D39 D41 D43 A45:S48 D49 E60 A99:S100 A101:K101 P101:S101 A102:S105">
    <cfRule type="expression" dxfId="7" priority="13" stopIfTrue="1">
      <formula>_JJ51&lt;&gt;_JK51</formula>
    </cfRule>
  </conditionalFormatting>
  <conditionalFormatting sqref="A98">
    <cfRule type="expression" dxfId="6" priority="12" stopIfTrue="1">
      <formula>_JJ61=_JK61</formula>
    </cfRule>
  </conditionalFormatting>
  <conditionalFormatting sqref="A107">
    <cfRule type="expression" dxfId="5" priority="3" stopIfTrue="1">
      <formula>_JJ61=_JK61</formula>
    </cfRule>
    <cfRule type="expression" dxfId="4" priority="4" stopIfTrue="1">
      <formula>_JJ41&lt;&gt;_JK41</formula>
    </cfRule>
    <cfRule type="expression" dxfId="3" priority="5" stopIfTrue="1">
      <formula>_JJ42&gt;_JK42</formula>
    </cfRule>
  </conditionalFormatting>
  <conditionalFormatting sqref="A54:S54">
    <cfRule type="expression" dxfId="2" priority="6" stopIfTrue="1">
      <formula>$V$54=0</formula>
    </cfRule>
  </conditionalFormatting>
  <conditionalFormatting sqref="F60:S97">
    <cfRule type="expression" dxfId="1" priority="1" stopIfTrue="1">
      <formula>_JJ51&lt;&gt;_JK51</formula>
    </cfRule>
    <cfRule type="expression" dxfId="0" priority="2" stopIfTrue="1">
      <formula>_JJ52&gt;_JK52</formula>
    </cfRule>
  </conditionalFormatting>
  <dataValidations count="1">
    <dataValidation type="list" allowBlank="1" showInputMessage="1" showErrorMessage="1" sqref="D88 F90 F58 F86 F42 F50 F40 F38 F36 F34 F32 F28 F12 F10 F8 F5 F44 F46 F88 F14 F48 F56 R14:R26 L14 J14 L90 J90 H90 D90 P58:P68 R58:R68 H14 N50 N42 L58 J58 H58 D58 R44 D14 L86 J86 H86 D86 R42 R50 P42 R40 R38 R36 R34 R32 R28 P14:P26 R12 R10 R8 R5 P50 L42 P40 P38 P36 P34 P32 P28 P12 P10 P8 P5 L50 J42 L40 L38 L36 L34 L32 L28 L12 L10 L8 L5 J50 H42 J40 J38 J36 J34 J32 J28 J12 J10 J8 J5 H50 H40 H38 H36 H34 H32 H28 H12 H10 H8 H5 D42 D50 D8 D40 D38 D36 D34 D32 D28 D12 D10 P44 L44 J44 H44 D44 N44 D5 N14 N5 N8 N10 N12 N28 N32 N34 N36 N38 P48 R48 N48 L48 J48 H48 D48 P46 R46 N40 H46 N46 L46 J46 R56 P56 L56 J56 D46 N58 H56 D56 N56 L88 J88 H88 P86 P90 R90 N90 R86 N86 R84 R92 P84 R82 R80 R78 R76 R74 R70 P92 P82 P80 P78 P76 P74 P70 P88 R88 N88" xr:uid="{00000000-0002-0000-0400-000000000000}">
      <formula1>$W$98:$W$99</formula1>
    </dataValidation>
  </dataValidations>
  <pageMargins left="0.25" right="0.25" top="0.75" bottom="0.75" header="0.3" footer="0.3"/>
  <pageSetup paperSize="9" scale="98"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vt:i4>
      </vt:variant>
    </vt:vector>
  </HeadingPairs>
  <TitlesOfParts>
    <vt:vector size="5" baseType="lpstr">
      <vt:lpstr>заглавна страница</vt:lpstr>
      <vt:lpstr>баланс</vt:lpstr>
      <vt:lpstr>од</vt:lpstr>
      <vt:lpstr>опп</vt:lpstr>
      <vt:lpstr>ск</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Mila Pavlova</dc:creator>
  <cp:lastModifiedBy>Georgi Bahnev</cp:lastModifiedBy>
  <cp:lastPrinted>2025-04-14T13:17:34Z</cp:lastPrinted>
  <dcterms:created xsi:type="dcterms:W3CDTF">2015-06-05T18:19:34Z</dcterms:created>
  <dcterms:modified xsi:type="dcterms:W3CDTF">2025-05-21T04:42:52Z</dcterms:modified>
</cp:coreProperties>
</file>